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7070" windowHeight="6570" activeTab="1"/>
  </bookViews>
  <sheets>
    <sheet name="Memória de Cálculo" sheetId="13" r:id="rId1"/>
    <sheet name="Planilha Orcamentária" sheetId="5" r:id="rId2"/>
    <sheet name="Cronograma" sheetId="10" r:id="rId3"/>
  </sheets>
  <externalReferences>
    <externalReference r:id="rId4"/>
  </externalReferences>
  <definedNames>
    <definedName name="___sub1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REA">#REF!</definedName>
    <definedName name="_xlnm.Print_Area" localSheetId="2">Cronograma!$A$1:$I$52</definedName>
    <definedName name="_xlnm.Print_Area" localSheetId="0">'Memória de Cálculo'!$A$1:$F$92</definedName>
    <definedName name="_xlnm.Print_Area" localSheetId="1">'Planilha Orcamentária'!$A$1:$H$86</definedName>
    <definedName name="B">#REF!</definedName>
    <definedName name="BDI">#REF!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OLAR">[1]INSUMOS!$G$8</definedName>
    <definedName name="ersdcefgbrnghrbgbrgfbgfwbvbfgvwfv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leosde">#REF!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NCOMPOSICOES">7</definedName>
    <definedName name="NCOTACOES">15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edreiro_de_acabamento">[1]INSUMOS!$B$11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_xlnm.Print_Titles" localSheetId="0">'Memória de Cálculo'!$1:$7</definedName>
    <definedName name="_xlnm.Print_Titles" localSheetId="1">'Planilha Orcamentária'!$1:$9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Z_46B44D95_2370_4419_BD85_88291A251F92_.wvu.PrintArea" localSheetId="2" hidden="1">Cronograma!$A$1:$I$52</definedName>
    <definedName name="Z_46B44D95_2370_4419_BD85_88291A251F92_.wvu.PrintArea" localSheetId="0" hidden="1">'Memória de Cálculo'!$A$1:$F$92</definedName>
    <definedName name="Z_46B44D95_2370_4419_BD85_88291A251F92_.wvu.PrintArea" localSheetId="1" hidden="1">'Planilha Orcamentária'!$A$1:$H$86</definedName>
    <definedName name="Z_46B44D95_2370_4419_BD85_88291A251F92_.wvu.PrintTitles" localSheetId="0" hidden="1">'Memória de Cálculo'!$1:$7</definedName>
    <definedName name="Z_46B44D95_2370_4419_BD85_88291A251F92_.wvu.PrintTitles" localSheetId="1" hidden="1">'Planilha Orcamentária'!$1:$9</definedName>
  </definedNames>
  <calcPr calcId="144525"/>
  <customWorkbookViews>
    <customWorkbookView name="Observações" guid="{46B44D95-2370-4419-BD85-88291A251F92}" maximized="1" xWindow="-8" yWindow="-8" windowWidth="1382" windowHeight="74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0" l="1"/>
  <c r="B35" i="10"/>
  <c r="A35" i="10"/>
  <c r="B33" i="10"/>
  <c r="A33" i="10"/>
  <c r="B31" i="10"/>
  <c r="A31" i="10"/>
  <c r="B29" i="10"/>
  <c r="A29" i="10"/>
  <c r="B27" i="10"/>
  <c r="A27" i="10"/>
  <c r="B25" i="10"/>
  <c r="A25" i="10"/>
  <c r="B23" i="10"/>
  <c r="A23" i="10"/>
  <c r="B21" i="10"/>
  <c r="A21" i="10"/>
  <c r="B19" i="10"/>
  <c r="A19" i="10"/>
  <c r="B17" i="10"/>
  <c r="A17" i="10"/>
  <c r="B15" i="10"/>
  <c r="A15" i="10"/>
  <c r="B13" i="10"/>
  <c r="A13" i="10"/>
  <c r="B11" i="10"/>
  <c r="A11" i="10"/>
  <c r="B9" i="10"/>
  <c r="A9" i="10"/>
  <c r="C76" i="5"/>
  <c r="C77" i="5"/>
  <c r="C78" i="5"/>
  <c r="C82" i="5"/>
  <c r="C83" i="5"/>
  <c r="G28" i="5" l="1"/>
  <c r="E28" i="5"/>
  <c r="D28" i="5"/>
  <c r="C28" i="5"/>
  <c r="B28" i="5"/>
  <c r="A28" i="5"/>
  <c r="G27" i="5"/>
  <c r="E27" i="5"/>
  <c r="D27" i="5"/>
  <c r="C27" i="5"/>
  <c r="B27" i="5"/>
  <c r="A27" i="5"/>
  <c r="G26" i="5"/>
  <c r="E26" i="5"/>
  <c r="D26" i="5"/>
  <c r="C26" i="5"/>
  <c r="B26" i="5"/>
  <c r="A26" i="5"/>
  <c r="G25" i="5"/>
  <c r="E25" i="5"/>
  <c r="D25" i="5"/>
  <c r="C25" i="5"/>
  <c r="B25" i="5"/>
  <c r="A25" i="5"/>
  <c r="G24" i="5"/>
  <c r="E24" i="5"/>
  <c r="D24" i="5"/>
  <c r="C24" i="5"/>
  <c r="B24" i="5"/>
  <c r="A24" i="5"/>
  <c r="H27" i="5" l="1"/>
  <c r="H26" i="5"/>
  <c r="H28" i="5"/>
  <c r="H25" i="5"/>
  <c r="H24" i="5"/>
  <c r="E69" i="5"/>
  <c r="D69" i="5"/>
  <c r="B69" i="5"/>
  <c r="A69" i="5"/>
  <c r="E66" i="5"/>
  <c r="D66" i="5"/>
  <c r="C66" i="5"/>
  <c r="A66" i="5"/>
  <c r="G66" i="5"/>
  <c r="C65" i="5"/>
  <c r="A65" i="5"/>
  <c r="G64" i="5"/>
  <c r="E64" i="5"/>
  <c r="D64" i="5"/>
  <c r="C64" i="5"/>
  <c r="A64" i="5"/>
  <c r="G63" i="5"/>
  <c r="E63" i="5"/>
  <c r="D63" i="5"/>
  <c r="C63" i="5"/>
  <c r="A63" i="5"/>
  <c r="G62" i="5"/>
  <c r="E62" i="5"/>
  <c r="D62" i="5"/>
  <c r="C62" i="5"/>
  <c r="A62" i="5"/>
  <c r="E61" i="5"/>
  <c r="D61" i="5"/>
  <c r="C61" i="5"/>
  <c r="A61" i="5"/>
  <c r="G61" i="5"/>
  <c r="C60" i="5"/>
  <c r="A60" i="5"/>
  <c r="G59" i="5"/>
  <c r="E59" i="5"/>
  <c r="D59" i="5"/>
  <c r="C59" i="5"/>
  <c r="A59" i="5"/>
  <c r="E58" i="5"/>
  <c r="D58" i="5"/>
  <c r="C58" i="5"/>
  <c r="A58" i="5"/>
  <c r="G58" i="5"/>
  <c r="C57" i="5"/>
  <c r="A57" i="5"/>
  <c r="G56" i="5"/>
  <c r="E56" i="5"/>
  <c r="D56" i="5"/>
  <c r="C56" i="5"/>
  <c r="A56" i="5"/>
  <c r="E55" i="5"/>
  <c r="D55" i="5"/>
  <c r="C55" i="5"/>
  <c r="A55" i="5"/>
  <c r="G55" i="5"/>
  <c r="C54" i="5"/>
  <c r="A54" i="5"/>
  <c r="G53" i="5"/>
  <c r="E53" i="5"/>
  <c r="D53" i="5"/>
  <c r="C53" i="5"/>
  <c r="B53" i="5"/>
  <c r="A53" i="5"/>
  <c r="C52" i="5"/>
  <c r="A52" i="5"/>
  <c r="E51" i="5"/>
  <c r="D51" i="5"/>
  <c r="C51" i="5"/>
  <c r="B51" i="5"/>
  <c r="A51" i="5"/>
  <c r="C50" i="5"/>
  <c r="A50" i="5"/>
  <c r="G49" i="5"/>
  <c r="E49" i="5"/>
  <c r="D49" i="5"/>
  <c r="C49" i="5"/>
  <c r="A49" i="5"/>
  <c r="G48" i="5"/>
  <c r="E48" i="5"/>
  <c r="D48" i="5"/>
  <c r="C48" i="5"/>
  <c r="A48" i="5"/>
  <c r="G47" i="5"/>
  <c r="E47" i="5"/>
  <c r="D47" i="5"/>
  <c r="C47" i="5"/>
  <c r="A47" i="5"/>
  <c r="G46" i="5"/>
  <c r="E46" i="5"/>
  <c r="D46" i="5"/>
  <c r="C46" i="5"/>
  <c r="A46" i="5"/>
  <c r="E45" i="5"/>
  <c r="D45" i="5"/>
  <c r="C45" i="5"/>
  <c r="H48" i="5" l="1"/>
  <c r="H64" i="5"/>
  <c r="H63" i="5"/>
  <c r="H55" i="5"/>
  <c r="H58" i="5"/>
  <c r="H61" i="5"/>
  <c r="H66" i="5"/>
  <c r="H65" i="5" s="1"/>
  <c r="D36" i="10" s="1"/>
  <c r="H49" i="5"/>
  <c r="H47" i="5"/>
  <c r="H46" i="5"/>
  <c r="H53" i="5"/>
  <c r="H52" i="5" s="1"/>
  <c r="D28" i="10" s="1"/>
  <c r="H56" i="5"/>
  <c r="H59" i="5"/>
  <c r="H62" i="5"/>
  <c r="A45" i="5"/>
  <c r="G45" i="5"/>
  <c r="H45" i="5" s="1"/>
  <c r="C44" i="5"/>
  <c r="A44" i="5"/>
  <c r="G43" i="5"/>
  <c r="E43" i="5"/>
  <c r="D43" i="5"/>
  <c r="C43" i="5"/>
  <c r="A43" i="5"/>
  <c r="G42" i="5"/>
  <c r="E42" i="5"/>
  <c r="D42" i="5"/>
  <c r="C42" i="5"/>
  <c r="A42" i="5"/>
  <c r="G41" i="5"/>
  <c r="E41" i="5"/>
  <c r="D41" i="5"/>
  <c r="C41" i="5"/>
  <c r="A41" i="5"/>
  <c r="G40" i="5"/>
  <c r="E40" i="5"/>
  <c r="D40" i="5"/>
  <c r="C40" i="5"/>
  <c r="A40" i="5"/>
  <c r="E39" i="5"/>
  <c r="D39" i="5"/>
  <c r="C39" i="5"/>
  <c r="A39" i="5"/>
  <c r="G39" i="5"/>
  <c r="C38" i="5"/>
  <c r="A38" i="5"/>
  <c r="G37" i="5"/>
  <c r="E37" i="5"/>
  <c r="D37" i="5"/>
  <c r="C37" i="5"/>
  <c r="B37" i="5"/>
  <c r="A37" i="5"/>
  <c r="E36" i="5"/>
  <c r="D36" i="5"/>
  <c r="C36" i="5"/>
  <c r="B36" i="5"/>
  <c r="A36" i="5"/>
  <c r="C35" i="5"/>
  <c r="A35" i="5"/>
  <c r="G35" i="5"/>
  <c r="B35" i="5"/>
  <c r="E34" i="5"/>
  <c r="D34" i="5"/>
  <c r="C34" i="5"/>
  <c r="B34" i="5"/>
  <c r="A34" i="5"/>
  <c r="C33" i="5"/>
  <c r="A33" i="5"/>
  <c r="G33" i="5"/>
  <c r="B33" i="5"/>
  <c r="G32" i="5"/>
  <c r="E32" i="5"/>
  <c r="D32" i="5"/>
  <c r="C32" i="5"/>
  <c r="B32" i="5"/>
  <c r="A32" i="5"/>
  <c r="E31" i="5"/>
  <c r="A31" i="5"/>
  <c r="E23" i="5"/>
  <c r="D23" i="5"/>
  <c r="C23" i="5"/>
  <c r="B23" i="5"/>
  <c r="A23" i="5"/>
  <c r="E21" i="5"/>
  <c r="E11" i="5"/>
  <c r="A10" i="5"/>
  <c r="C10" i="5"/>
  <c r="G10" i="5"/>
  <c r="A11" i="5"/>
  <c r="B11" i="5"/>
  <c r="C11" i="5"/>
  <c r="D11" i="5"/>
  <c r="G11" i="5"/>
  <c r="A12" i="5"/>
  <c r="B12" i="5"/>
  <c r="C12" i="5"/>
  <c r="D12" i="5"/>
  <c r="E12" i="5"/>
  <c r="G12" i="5"/>
  <c r="A14" i="5"/>
  <c r="C14" i="5"/>
  <c r="G14" i="5"/>
  <c r="A15" i="5"/>
  <c r="B15" i="5"/>
  <c r="C15" i="5"/>
  <c r="D15" i="5"/>
  <c r="E15" i="5"/>
  <c r="G15" i="5"/>
  <c r="A16" i="5"/>
  <c r="B16" i="5"/>
  <c r="C16" i="5"/>
  <c r="D16" i="5"/>
  <c r="E16" i="5"/>
  <c r="G16" i="5"/>
  <c r="E19" i="5"/>
  <c r="E18" i="5"/>
  <c r="E17" i="5"/>
  <c r="G23" i="5"/>
  <c r="C22" i="5"/>
  <c r="A22" i="5"/>
  <c r="G22" i="5"/>
  <c r="C20" i="5"/>
  <c r="A20" i="5"/>
  <c r="G20" i="5"/>
  <c r="H44" i="5" l="1"/>
  <c r="D24" i="10" s="1"/>
  <c r="F24" i="10" s="1"/>
  <c r="H60" i="5"/>
  <c r="D34" i="10" s="1"/>
  <c r="G34" i="10" s="1"/>
  <c r="H57" i="5"/>
  <c r="D32" i="10" s="1"/>
  <c r="I32" i="10" s="1"/>
  <c r="H54" i="5"/>
  <c r="D30" i="10" s="1"/>
  <c r="H30" i="10" s="1"/>
  <c r="H43" i="5"/>
  <c r="H42" i="5"/>
  <c r="H40" i="5"/>
  <c r="H37" i="5"/>
  <c r="H32" i="5"/>
  <c r="H15" i="5"/>
  <c r="H28" i="10"/>
  <c r="G28" i="10"/>
  <c r="F28" i="10"/>
  <c r="E28" i="10"/>
  <c r="I28" i="10"/>
  <c r="H41" i="5"/>
  <c r="I36" i="10"/>
  <c r="H36" i="10"/>
  <c r="E36" i="10"/>
  <c r="G36" i="10"/>
  <c r="F36" i="10"/>
  <c r="H16" i="5"/>
  <c r="H12" i="5"/>
  <c r="H11" i="5"/>
  <c r="H10" i="5" s="1"/>
  <c r="H39" i="5"/>
  <c r="H23" i="5"/>
  <c r="H22" i="5" s="1"/>
  <c r="D14" i="10" s="1"/>
  <c r="G51" i="5"/>
  <c r="H51" i="5" s="1"/>
  <c r="H50" i="5" s="1"/>
  <c r="D26" i="10" s="1"/>
  <c r="G36" i="5"/>
  <c r="H36" i="5" s="1"/>
  <c r="H35" i="5" s="1"/>
  <c r="D20" i="10" s="1"/>
  <c r="G34" i="5"/>
  <c r="H34" i="5" s="1"/>
  <c r="H33" i="5" s="1"/>
  <c r="D18" i="10" s="1"/>
  <c r="G21" i="5"/>
  <c r="H21" i="5" s="1"/>
  <c r="H20" i="5" s="1"/>
  <c r="D12" i="10" s="1"/>
  <c r="D21" i="5"/>
  <c r="C21" i="5"/>
  <c r="B21" i="5"/>
  <c r="A21" i="5"/>
  <c r="G19" i="5"/>
  <c r="H19" i="5" s="1"/>
  <c r="D19" i="5"/>
  <c r="C19" i="5"/>
  <c r="B19" i="5"/>
  <c r="A19" i="5"/>
  <c r="G18" i="5"/>
  <c r="H18" i="5" s="1"/>
  <c r="D18" i="5"/>
  <c r="C18" i="5"/>
  <c r="B18" i="5"/>
  <c r="A18" i="5"/>
  <c r="G17" i="5"/>
  <c r="H17" i="5" s="1"/>
  <c r="D17" i="5"/>
  <c r="C17" i="5"/>
  <c r="B17" i="5"/>
  <c r="A17" i="5"/>
  <c r="A5" i="5"/>
  <c r="A4" i="5"/>
  <c r="A3" i="5"/>
  <c r="E24" i="10" l="1"/>
  <c r="G24" i="10"/>
  <c r="H24" i="10"/>
  <c r="I24" i="10"/>
  <c r="F34" i="10"/>
  <c r="I34" i="10"/>
  <c r="H34" i="10"/>
  <c r="E34" i="10"/>
  <c r="E32" i="10"/>
  <c r="F32" i="10"/>
  <c r="G32" i="10"/>
  <c r="H32" i="10"/>
  <c r="E30" i="10"/>
  <c r="F30" i="10"/>
  <c r="I30" i="10"/>
  <c r="G30" i="10"/>
  <c r="H38" i="5"/>
  <c r="D22" i="10" s="1"/>
  <c r="F22" i="10" s="1"/>
  <c r="H12" i="10"/>
  <c r="F12" i="10"/>
  <c r="E12" i="10"/>
  <c r="I12" i="10"/>
  <c r="G12" i="10"/>
  <c r="H14" i="5"/>
  <c r="D10" i="10" s="1"/>
  <c r="I20" i="10"/>
  <c r="E20" i="10"/>
  <c r="H20" i="10"/>
  <c r="G20" i="10"/>
  <c r="F20" i="10"/>
  <c r="E26" i="10"/>
  <c r="I26" i="10"/>
  <c r="F26" i="10"/>
  <c r="H26" i="10"/>
  <c r="G26" i="10"/>
  <c r="G14" i="10"/>
  <c r="F14" i="10"/>
  <c r="E14" i="10"/>
  <c r="H14" i="10"/>
  <c r="I14" i="10"/>
  <c r="I18" i="10"/>
  <c r="H18" i="10"/>
  <c r="G18" i="10"/>
  <c r="F18" i="10"/>
  <c r="E18" i="10"/>
  <c r="G4" i="5"/>
  <c r="A68" i="5"/>
  <c r="A30" i="5"/>
  <c r="C69" i="5"/>
  <c r="C68" i="5"/>
  <c r="D31" i="5"/>
  <c r="B31" i="5"/>
  <c r="B30" i="5"/>
  <c r="C31" i="5"/>
  <c r="C30" i="5"/>
  <c r="E22" i="10" l="1"/>
  <c r="H22" i="10"/>
  <c r="I22" i="10"/>
  <c r="G22" i="10"/>
  <c r="I10" i="10"/>
  <c r="H10" i="10"/>
  <c r="G10" i="10"/>
  <c r="F10" i="10"/>
  <c r="E10" i="10"/>
  <c r="B49" i="10"/>
  <c r="B48" i="10"/>
  <c r="B45" i="10"/>
  <c r="B44" i="10"/>
  <c r="B43" i="10"/>
  <c r="A4" i="10"/>
  <c r="B7" i="10"/>
  <c r="A7" i="10"/>
  <c r="F5" i="13"/>
  <c r="B37" i="10"/>
  <c r="G31" i="5"/>
  <c r="H31" i="5" s="1"/>
  <c r="H30" i="5" s="1"/>
  <c r="G69" i="5"/>
  <c r="H69" i="5" s="1"/>
  <c r="H68" i="5" s="1"/>
  <c r="D38" i="10" s="1"/>
  <c r="G68" i="5"/>
  <c r="G30" i="5"/>
  <c r="G38" i="10" l="1"/>
  <c r="F38" i="10"/>
  <c r="E38" i="10"/>
  <c r="I38" i="10"/>
  <c r="H38" i="10"/>
  <c r="D16" i="10"/>
  <c r="H72" i="5"/>
  <c r="A3" i="10"/>
  <c r="H3" i="10"/>
  <c r="A5" i="10"/>
  <c r="F16" i="10" l="1"/>
  <c r="H16" i="10"/>
  <c r="G16" i="10"/>
  <c r="I16" i="10"/>
  <c r="E16" i="10"/>
  <c r="D8" i="10"/>
  <c r="E8" i="10" l="1"/>
  <c r="E40" i="10" s="1"/>
  <c r="G8" i="10"/>
  <c r="G40" i="10" s="1"/>
  <c r="I8" i="10"/>
  <c r="I40" i="10" s="1"/>
  <c r="D40" i="10"/>
  <c r="D9" i="10" s="1"/>
  <c r="H8" i="10"/>
  <c r="H40" i="10" s="1"/>
  <c r="F8" i="10"/>
  <c r="F40" i="10" s="1"/>
  <c r="J71" i="5"/>
  <c r="D13" i="10" l="1"/>
  <c r="D37" i="10"/>
  <c r="D15" i="10"/>
  <c r="D17" i="10"/>
  <c r="F39" i="10"/>
  <c r="D11" i="10"/>
  <c r="D21" i="10"/>
  <c r="G39" i="10"/>
  <c r="D23" i="10"/>
  <c r="H39" i="10"/>
  <c r="I39" i="10"/>
  <c r="D35" i="10"/>
  <c r="D33" i="10"/>
  <c r="D19" i="10"/>
  <c r="D29" i="10"/>
  <c r="D31" i="10"/>
  <c r="D27" i="10"/>
  <c r="D7" i="10"/>
  <c r="D25" i="10"/>
  <c r="D3" i="10"/>
  <c r="J40" i="10"/>
  <c r="E39" i="10"/>
  <c r="D39" i="10" l="1"/>
  <c r="J39" i="10"/>
</calcChain>
</file>

<file path=xl/sharedStrings.xml><?xml version="1.0" encoding="utf-8"?>
<sst xmlns="http://schemas.openxmlformats.org/spreadsheetml/2006/main" count="350" uniqueCount="214">
  <si>
    <t>ITEM</t>
  </si>
  <si>
    <t>QUANTIDADE</t>
  </si>
  <si>
    <t>UNIDADE</t>
  </si>
  <si>
    <t>DIRETA</t>
  </si>
  <si>
    <t>INDIRETA</t>
  </si>
  <si>
    <t>PREÇO TOTAL</t>
  </si>
  <si>
    <t xml:space="preserve">FORMA DE EXECUÇÃO: </t>
  </si>
  <si>
    <t>1.1</t>
  </si>
  <si>
    <t>2.1</t>
  </si>
  <si>
    <t>2.2</t>
  </si>
  <si>
    <t>2.3</t>
  </si>
  <si>
    <t>M</t>
  </si>
  <si>
    <t>U</t>
  </si>
  <si>
    <t>SERVIÇOS PRELIMINARES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</si>
  <si>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</si>
  <si>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</si>
  <si>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</si>
  <si>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</si>
  <si>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</si>
  <si>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</si>
  <si>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</si>
  <si>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</si>
  <si>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TOTAL</t>
  </si>
  <si>
    <t>Observações:</t>
  </si>
  <si>
    <t>(    )</t>
  </si>
  <si>
    <t>DATA:</t>
  </si>
  <si>
    <t>VALOR DO CONVÊNIO:</t>
  </si>
  <si>
    <t>1.0</t>
  </si>
  <si>
    <t>2.0</t>
  </si>
  <si>
    <t>3.0</t>
  </si>
  <si>
    <t>4.0</t>
  </si>
  <si>
    <t>MEMÓRIA DE CÁLCULO DE QUANTITATIVOS</t>
  </si>
  <si>
    <t>% ISS MUNICIPAL:</t>
  </si>
  <si>
    <t>CÓDIGO</t>
  </si>
  <si>
    <t>DESCRIÇÃO</t>
  </si>
  <si>
    <t>PLANILHA ORÇAMENTÁRIA DE CUSTOS</t>
  </si>
  <si>
    <t>PREÇO UNITÁRIO S/ BDI</t>
  </si>
  <si>
    <t>PREÇO UNITÁRIO C/ BDI</t>
  </si>
  <si>
    <t>BDI:</t>
  </si>
  <si>
    <t>01/01.</t>
  </si>
  <si>
    <t>( X )</t>
  </si>
  <si>
    <r>
      <t>FOLHA N</t>
    </r>
    <r>
      <rPr>
        <b/>
        <sz val="8"/>
        <rFont val="Calibri"/>
        <family val="2"/>
        <scheme val="minor"/>
      </rPr>
      <t>º</t>
    </r>
    <r>
      <rPr>
        <b/>
        <sz val="8"/>
        <rFont val="Arial Nova"/>
        <family val="2"/>
      </rPr>
      <t xml:space="preserve">: </t>
    </r>
  </si>
  <si>
    <t>MÊS 3</t>
  </si>
  <si>
    <t>FÓRMULA DO CÁLCULO</t>
  </si>
  <si>
    <t>COMPOSIÇÃO/DEMONSTRATIVO DE BDI - EM ANEXO</t>
  </si>
  <si>
    <t>ITENS</t>
  </si>
  <si>
    <t>MÊS 4</t>
  </si>
  <si>
    <t>4.1</t>
  </si>
  <si>
    <t>4.2</t>
  </si>
  <si>
    <t>3.1</t>
  </si>
  <si>
    <t>ED-28427</t>
  </si>
  <si>
    <t>PREFEITURA MUNICIPAL DE AREADO</t>
  </si>
  <si>
    <t>1.2</t>
  </si>
  <si>
    <t>ED-51131</t>
  </si>
  <si>
    <t>ED-29229</t>
  </si>
  <si>
    <t>2.4</t>
  </si>
  <si>
    <t>2.5</t>
  </si>
  <si>
    <t>RO-51228</t>
  </si>
  <si>
    <t>RO-51229</t>
  </si>
  <si>
    <t>M2</t>
  </si>
  <si>
    <t>M3</t>
  </si>
  <si>
    <t>VER MEMORIAL ANEXO</t>
  </si>
  <si>
    <t>MAYRA JUNQUEIRA PEREIRA AGUIAR</t>
  </si>
  <si>
    <t>ARQUITETA E UBANISTA</t>
  </si>
  <si>
    <t>CAU/MG A40518-3</t>
  </si>
  <si>
    <t>DOUGLAS ÁVILA MOREIRA</t>
  </si>
  <si>
    <t>PREFEITO MUNICIPAL</t>
  </si>
  <si>
    <r>
      <t>FOLHA N</t>
    </r>
    <r>
      <rPr>
        <b/>
        <sz val="9"/>
        <rFont val="Calibri"/>
        <family val="2"/>
        <scheme val="minor"/>
      </rPr>
      <t>º</t>
    </r>
    <r>
      <rPr>
        <b/>
        <sz val="9"/>
        <rFont val="Arial Nova"/>
        <family val="2"/>
      </rPr>
      <t>: 01/01</t>
    </r>
  </si>
  <si>
    <t>PREVISÃO DE EXECUÇÃO DAS OBRAS: 5 MESES</t>
  </si>
  <si>
    <t>MÊS 5</t>
  </si>
  <si>
    <r>
      <rPr>
        <b/>
        <sz val="8"/>
        <rFont val="Arial Nova"/>
        <family val="2"/>
      </rPr>
      <t>OBRA:</t>
    </r>
    <r>
      <rPr>
        <sz val="8"/>
        <rFont val="Arial Nova"/>
        <family val="2"/>
      </rPr>
      <t xml:space="preserve"> REFORMA DA PRAÇA DO ROSÁRIO</t>
    </r>
  </si>
  <si>
    <r>
      <rPr>
        <b/>
        <sz val="8"/>
        <rFont val="Arial Nova"/>
        <family val="2"/>
      </rPr>
      <t>LOCAL:</t>
    </r>
    <r>
      <rPr>
        <sz val="8"/>
        <rFont val="Arial Nova"/>
        <family val="2"/>
      </rPr>
      <t xml:space="preserve"> PRAÇA WENCESLAU BRÁZ, ROSÁRIO, AREADO/MG</t>
    </r>
  </si>
  <si>
    <t>PLACA DE OBRA – 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DEMÃOS.</t>
  </si>
  <si>
    <t>ED-50163</t>
  </si>
  <si>
    <t>DEMOLIÇÕES E REMOÇÕES</t>
  </si>
  <si>
    <t>DEMOLIÇÃO MANUAL DE ALVENARIA DE TIJOLO CERÂMICO MACIÇO, INCLUSIVE AFASTAMENTO E  EMPILHAMENTO, EXCLUSIVE TRANSPORTE E RETIRADA DO MATERIAL DEMOLIDO</t>
  </si>
  <si>
    <t>ED-4843</t>
  </si>
  <si>
    <t>ED-48480</t>
  </si>
  <si>
    <t>DEMOLIÇÃO MANUAL DE PISO CERÂMICO OU LADRILHO HIDRÁULICO, INCLUSIVE AFASTAMENTO E EMPILHAMENTO, EXCLUSIVE DEMOLIÇÃO DE  CONTRAPISO, TRANSPORTE E RETIRADA DO MATERIAL DEMOLIDO</t>
  </si>
  <si>
    <t>RO-41599</t>
  </si>
  <si>
    <t>Demolição de concreto simples</t>
  </si>
  <si>
    <t>CARGA MANUAL DE MATERIAL DE QUALQUER NATUREZA SOBRE CAMINHÃO, EXCLUSIVE TRANSPORTE</t>
  </si>
  <si>
    <t>TRANSPORTE DE MATERIAL DE QUALQUER NATUREZA EM CAMINHÃO, DISTÂNCIA MENOR OU IGUAL A 1KM, DENTRO DO PERÍMETRO URBANO, EXCLUSIVE CARGA, INCLUSIVE DESCARGA</t>
  </si>
  <si>
    <t>CORTES DE TERRA</t>
  </si>
  <si>
    <t>ED-51110</t>
  </si>
  <si>
    <t>ESCAVAÇÃO MANUAL DE TERRA (DESATERRO MANUAL), INCLUSIVE DESCARGA LATERAL, EXCLUSIVE RETIRADA E TRANSPORTE DO MATERIAL ESCAVADO</t>
  </si>
  <si>
    <t>16.0</t>
  </si>
  <si>
    <t>ESTRUTURAS EM CONCRETO E AMARRAÇÕES</t>
  </si>
  <si>
    <t>5.0</t>
  </si>
  <si>
    <t>ALVENARIAS</t>
  </si>
  <si>
    <t>5.1</t>
  </si>
  <si>
    <t>ED-48193</t>
  </si>
  <si>
    <t>ALVENARIA DE VEDAÇÃO COM BLOCO DE CONCRETO, ESP. 19CM, PARA REVESTIMENTO, INCLUSIVE ARGAMASSA PARA ASSENTAMENTO</t>
  </si>
  <si>
    <t>ED-48231</t>
  </si>
  <si>
    <t>ALVENARIA DE VEDAÇÃO COM TIJOLO CERÂMICO FURADO, ESP. 9CM, PARA REVESTIMENTO, INCLUSIVE ARGAMASSA PARA ASSENTAMENTO</t>
  </si>
  <si>
    <t>6.0</t>
  </si>
  <si>
    <t>IMPERMEABILIZAÇÃO</t>
  </si>
  <si>
    <t>6.1</t>
  </si>
  <si>
    <t>7.0</t>
  </si>
  <si>
    <t>ATERROS E CAMADA DE BRITA PARA ONDE PARQUINHO</t>
  </si>
  <si>
    <t>7.1</t>
  </si>
  <si>
    <t>7.2</t>
  </si>
  <si>
    <t>RO-43429</t>
  </si>
  <si>
    <t>Reaterro e compactação com soquete vibratório</t>
  </si>
  <si>
    <t>ED-49813</t>
  </si>
  <si>
    <t>LASTRO DE BRITA COM PEDRA BRITADA NÚMERO 2 E 3, INCLUSIVE ADENSAMENTO E APILOAMENTO MANUAL</t>
  </si>
  <si>
    <t>8.0</t>
  </si>
  <si>
    <t>PISOS E GRAMADO</t>
  </si>
  <si>
    <t>8.1</t>
  </si>
  <si>
    <t>8.2</t>
  </si>
  <si>
    <t>8.3</t>
  </si>
  <si>
    <t>8.4</t>
  </si>
  <si>
    <t>8.5</t>
  </si>
  <si>
    <t>PISO EMBORRACHADO DRENANTE COLORIDO, PARA RECEBER O PARQUINHO</t>
  </si>
  <si>
    <t>ED-13286</t>
  </si>
  <si>
    <t>CAMADA DE REGULARIZAÇÃO COM ARGAMASSA, TRAÇO 1:3 ( CIMENTO E AREIA), ESP. 15MM, APLICAÇÃO MANUAL,  INCLUSIVE ARGAMASSA COM PREPARO MECANIZADO</t>
  </si>
  <si>
    <t>ED-50586</t>
  </si>
  <si>
    <t>PISO PODOTÁTIL DE CONCRETO, ALERTA OU DIRECIONAL, APLICADO EM PISO (40X40CM) COM JUNTA SECA, COR VERMELHO/AMARELO,  ASSENTAMENTO COM ARGAMASSA INDUSTRIALIZADA, INCLUSIVE FORNECIMENTO E INSTALAÇÃO</t>
  </si>
  <si>
    <t>ED-50581</t>
  </si>
  <si>
    <t>REVESTIMENTO COM LADRILHO HIDRÁULICO APLICADO EM PISO (20X20CM) COM JUNTA SECA, COM UMA (1) COR, ASSENTAMENTO COM ARGAMASSA INDUSTRIALIZADA</t>
  </si>
  <si>
    <t>ED-50437</t>
  </si>
  <si>
    <t>PLANTIO DE GRAMA ESMERALDA EM PLACAS, INCLUSIVE TERRA VEGETAL E CONSERVAÇÃO POR TRINTA (30) DIAS</t>
  </si>
  <si>
    <t>9.0</t>
  </si>
  <si>
    <t>RECOMPOSIÇÃO DE BLOQUETES E REALIZAÇÃO DE FAIXA ELEVADA EM CBUQ</t>
  </si>
  <si>
    <t>9.1</t>
  </si>
  <si>
    <t>9.2</t>
  </si>
  <si>
    <t>9.3</t>
  </si>
  <si>
    <t>9.4</t>
  </si>
  <si>
    <t>9.5</t>
  </si>
  <si>
    <t>ED-50416</t>
  </si>
  <si>
    <t>EXECUÇÃO DE PAVIMENTO INTERTRAVADO EM BLOCO SEXTAVADO, ESPESSURA 8CM, FCK 35MPA, INCLUINDO
FORNECIMENTO E TRANSPORTE DE TODOS OS MATERIAIS E COLCHÃO DE ASSENTAMENTO COM ESPESSURA 6CM
EXECUÇÃO DE PAVIMENTO INTERTRAVADO EM BLOCO SEXTAVADO, ESPESSURA 8CM, FCK 35MPA, INCLUINDO FORNECIMENTO E TRANSPORTE DE TODOS OS MATERIAIS E COLCHÃO DE ASSENTAMENTO COM ESPESSURA 6CM</t>
  </si>
  <si>
    <t>RO-14019</t>
  </si>
  <si>
    <t>Concreto betuminoso usinado a quente - CBUQ (Execução, incluindo usinagem, aplicação, espalhamento e compactação, fornecimento dos agregados e material betuminoso, exclui transporte dos agregados e do material betuminoso até usina e da massa pronta até a pista)</t>
  </si>
  <si>
    <t>Imprimação (Execução e fornecimento do material betuminoso, exclusive transporte do material betuminoso)</t>
  </si>
  <si>
    <t>Pintura de ligação (Execução e fornecimento do material betuminoso,exclusive transporte do material betuminoso)</t>
  </si>
  <si>
    <t>RO-14037</t>
  </si>
  <si>
    <t>Transporte de Concreto Betuminoso Usinado a Quente. Distância média de transporte de 30,10 a 40,00 km (volume compactado)</t>
  </si>
  <si>
    <t>10.0</t>
  </si>
  <si>
    <t>TUBO DE PVC PARA PASSAGEM DE ÁGUA DE CHUVA ENTRE MEIO FIO E FAIXA ELEVADA</t>
  </si>
  <si>
    <t>10.1</t>
  </si>
  <si>
    <t>ED-50105</t>
  </si>
  <si>
    <t>FORNECIMENTO E ASSENTAMENTO DE TUBO PVC RÍGIDO, COLETOR DE ESGOTO LISO (JEI), DN 100 MM (4"), INCLUSIVE CONEXÕES</t>
  </si>
  <si>
    <t>11.0</t>
  </si>
  <si>
    <t>SOLEIRAS E PEITORIS</t>
  </si>
  <si>
    <t>11.1</t>
  </si>
  <si>
    <t>ED-50993</t>
  </si>
  <si>
    <t>PEITORIL DE ARDÓSIA E = 2 CM= 434,01m DE EXTENSÃO x 0,20M DE LARGURA MÉDIA</t>
  </si>
  <si>
    <t>12.0</t>
  </si>
  <si>
    <t>CHAPISCO/ EMBOÇO/ REBOCO</t>
  </si>
  <si>
    <t>12.1</t>
  </si>
  <si>
    <t>12.2</t>
  </si>
  <si>
    <t>ED-50727</t>
  </si>
  <si>
    <t>CHAPISCO COM ARGAMASSA, TRAÇO 1:3 (CIMENTO E AREIA), ESP. 5MM, APLICADO EM ALVENARIA/ESTRUTURA DE CONCRETO COM COLHER, INCLUSIVE ARGAMASSA COM PREPARO MECANIZADO</t>
  </si>
  <si>
    <t>ED-50762</t>
  </si>
  <si>
    <t>REVESTIMENTO COM ARGAMASSA EM CAMADA ÚNICA, APLICADO EM PAREDE, TRAÇO 1:3 (CIMENTO E AREIA), ESP. 20MM, APLICAÇÃO MANUAL, INCLUSIVE ARGAMASSA COM PREPARO MECANIZADO, EXCLUSIVE CHAPISCO</t>
  </si>
  <si>
    <t>13.0</t>
  </si>
  <si>
    <t>SERRALHERIA</t>
  </si>
  <si>
    <t>13.1</t>
  </si>
  <si>
    <t>13.2</t>
  </si>
  <si>
    <t>ED-32098</t>
  </si>
  <si>
    <t>GUARDA-CORPO EXTERNO, ALTURA 130CM, EM TUBO GALVANIZADO, COM COSTURA, DIÂMETRO 2", ESP. 3MM, GRADIL COM DIVISÃO HORIZONTAL EM TUBO GALVANIZADO, COM COSTURA, DIÂMETRO 1", ESP. 3MM, EXCLUSIVE PINTURA – AQUI CONTENDO PORTÃO DE CORRER NO MESMO DESENHO DO GRADIL</t>
  </si>
  <si>
    <t>ED-50935</t>
  </si>
  <si>
    <t>CORRIMÃO SIMPLES EM TUBO GALVANIZADO, COM COSTURA, DIÂMETRO 1.1/2", ESP. 3MM, FIXADO EM ALVENARIA (AQUI SERÁ FIXADO NO GRADIL), INCLUSIVE SUPORTE PARA CORRIMÃO EM BARRA CHATA (1"X1/2"), EXCLUSIVE PINTURA</t>
  </si>
  <si>
    <t>14.0</t>
  </si>
  <si>
    <t>PINTURA</t>
  </si>
  <si>
    <t>14.1</t>
  </si>
  <si>
    <t>14.2</t>
  </si>
  <si>
    <t>14.3</t>
  </si>
  <si>
    <t>14.4</t>
  </si>
  <si>
    <t>ED-50514</t>
  </si>
  <si>
    <t>ED-50451</t>
  </si>
  <si>
    <t>ED-50491</t>
  </si>
  <si>
    <t>ED-50459</t>
  </si>
  <si>
    <t>PREPARAÇÃO PARA EMASSAMENTO OU PINTURA (LÁTEX/ ACRÍLICA) EM PAREDE, INCLUSIVE UMA (1) DEMÃO DE SELADOR ACRÍLICO</t>
  </si>
  <si>
    <t>PINTURA ACRÍLICA EM PAREDE, DUAS (2) DEMÃOS, EXCLUSIVE SELADOR ACRÍLICO E MASSA ACRÍLICA/CORRIDA (PVA)</t>
  </si>
  <si>
    <t>PINTURA ESMALTE EM ESQUADRIAS DE FERRO, DUAS (2) DEMÃOS, INCLUSIVE UMA (1) DEMÃO DE FUNDO ANTICORROSIVO</t>
  </si>
  <si>
    <t>PINTURA ACRÍLICA PARA PISO EM PASSEIO/SUPERFÍCIE CIMENTADA, DUAS (2) DEMÃOS</t>
  </si>
  <si>
    <t>15.0</t>
  </si>
  <si>
    <t>PLACAS</t>
  </si>
  <si>
    <t>15.1</t>
  </si>
  <si>
    <t>ED-50644</t>
  </si>
  <si>
    <t>PLACA DE ALUMÍNIO, DIMENSÃO (15X15)CM, COM PICTOGRAMA EM PELÍCULA ADESIVA, INCLUSIVE FIXAÇÃO</t>
  </si>
  <si>
    <t>SERVIÇOS COMPLEMENTARES</t>
  </si>
  <si>
    <t>16.1</t>
  </si>
  <si>
    <t>ED-15450</t>
  </si>
  <si>
    <t>BANCO EM CONCRETO APARENTE, TIPO-1, PADRÃO SEE-MG, POLIDO COM ACABAMENTO EM VERNIZ, ESP. 5CM, COMPRIMENTO 130CM, LARGURA 40CM, ALTURA 45CM, EXCLUSIVE FIXAÇÃO EM PISO</t>
  </si>
  <si>
    <t>5.2</t>
  </si>
  <si>
    <t>ED-13266</t>
  </si>
  <si>
    <t>ED-80586</t>
  </si>
  <si>
    <t>RO-51226</t>
  </si>
  <si>
    <t>ED-32096</t>
  </si>
  <si>
    <t>TAPUME DE PROTEÇÃO PARA TRANSEUNTE EM TELA DE POLIETILENO, COM MÓDULO NA DIMENSÃO DE (150x150)CM, INCLUSIVE PONTALETE COM BASE DE APOIO EM CONCRETO MAGRO, FORNECIMENTO E MOVIMENTAÇÃO.</t>
  </si>
  <si>
    <t>4.3</t>
  </si>
  <si>
    <t>4.4</t>
  </si>
  <si>
    <t>4.5</t>
  </si>
  <si>
    <t>4.6</t>
  </si>
  <si>
    <t>KG</t>
  </si>
  <si>
    <t>ED-29548</t>
  </si>
  <si>
    <t>ED-29551</t>
  </si>
  <si>
    <t>ED-49643</t>
  </si>
  <si>
    <t>ED-49804</t>
  </si>
  <si>
    <t>ED-48392</t>
  </si>
  <si>
    <t>Pilares a serem realizados para suportar aterro- CORTE, DOBRA E MONTAGEM DE AÇO CA-60, DIÂMETRO 5MM, INCLUSIVE ESPAÇADOR</t>
  </si>
  <si>
    <t>Pilares a serem realizados para suportar aterro-  CORTE, DOBRA E MONTAGEM DE AÇO CA-50, DIÂMETRO 10MM, INCLUSIVE ESPAÇADOR</t>
  </si>
  <si>
    <t>Pilares a serem realizados para suportar aterro- FÔRMA E DESFORMA DE TÁBUA E SARRAFO, REAPROVEITAMENTO (3X), EXCLUSIVE ESCORAMENTO</t>
  </si>
  <si>
    <t>Pilares a serem realizados para suportar aterro - PILARES-FORNECIMENTO DE CONCRETO ESTRUTURAL, USINADO BOMBEADO, COM FCK 20 MPA, INCLUSIVE LANÇAMENTO E ACABAMENTO</t>
  </si>
  <si>
    <t>Vigas de respaldo e amarração. Aqui 2 fiadas de ferro de 10mm - CORTE, DOBRA E MONTAGEM DE AÇO CA-50, DIÂMETRO 10MM, INCLUSIVE ESPAÇADOR</t>
  </si>
  <si>
    <t>Vigas de respaldo e amarração – CINTA DE AMARRAÇÃO DE ALVENARIA COM BLOCO DE CONCRETO ESTRUTURAL, CANALETA TIPO "U", ESP. 19CM, (FBK 4, 5MPA), COM ACABAMENTO APARENTE, INCLUSIVE ARGAMASSA PARA ASSENTAMENTO, EXCLUSIVE GRAUTE E ARMAÇÃO</t>
  </si>
  <si>
    <t>ED-50174</t>
  </si>
  <si>
    <t>PINTURA COM EMULSÃO ASFÁLTICA, DUAS (2) DEMÃOS</t>
  </si>
  <si>
    <t>,</t>
  </si>
  <si>
    <t>COMP.001</t>
  </si>
  <si>
    <t>RRT 14113609</t>
  </si>
  <si>
    <r>
      <rPr>
        <b/>
        <sz val="8"/>
        <rFont val="Arial Nova"/>
        <family val="2"/>
      </rPr>
      <t>REGIÃO/MÊS DE REFERÊNCIA:</t>
    </r>
    <r>
      <rPr>
        <sz val="8"/>
        <rFont val="Arial Nova"/>
        <family val="2"/>
      </rPr>
      <t xml:space="preserve"> TABELA SEINFRA - REGIÃO SUL - OUTUBRO/2023 e ABRIL/2024 - SEM DESONERAÇÃO.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</si>
</sst>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[$€-2]* #,##0.00_);_([$€-2]* \(#,##0.00\);_([$€-2]* &quot;-&quot;??_)"/>
    <numFmt numFmtId="167" formatCode="#,#00"/>
    <numFmt numFmtId="168" formatCode="_(&quot;R$ &quot;* #,##0.00_);_(&quot;R$ &quot;* \(#,##0.00\);_(&quot;R$ &quot;* &quot;-&quot;??_);_(@_)"/>
    <numFmt numFmtId="169" formatCode="&quot;R$&quot;\ #,##0_);[Red]\(&quot;R$&quot;\ #,##0\)"/>
    <numFmt numFmtId="170" formatCode="&quot;R$&quot;\ #,##0.00_);\(&quot;R$&quot;\ #,##0.00\)"/>
    <numFmt numFmtId="171" formatCode="%#,#00"/>
    <numFmt numFmtId="172" formatCode="#.##000"/>
    <numFmt numFmtId="173" formatCode="#,"/>
    <numFmt numFmtId="174" formatCode="&quot;R$&quot;#,##0.00"/>
    <numFmt numFmtId="175" formatCode="&quot;R$&quot;\ #,##0.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1"/>
      <color indexed="8"/>
      <name val="Calibri"/>
      <family val="2"/>
    </font>
    <font>
      <sz val="10"/>
      <color rgb="FF000000"/>
      <name val="Arial1"/>
    </font>
    <font>
      <sz val="11"/>
      <color indexed="17"/>
      <name val="Calibri"/>
      <family val="2"/>
    </font>
    <font>
      <b/>
      <sz val="12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‚l‚r ‚oƒSƒVƒbƒN"/>
      <family val="3"/>
      <charset val="128"/>
    </font>
    <font>
      <b/>
      <sz val="11"/>
      <name val="Helv"/>
    </font>
    <font>
      <sz val="11"/>
      <color indexed="60"/>
      <name val="Calibri"/>
      <family val="2"/>
    </font>
    <font>
      <sz val="11"/>
      <name val="‚l‚r ‚o–¾’©"/>
      <family val="1"/>
      <charset val="128"/>
    </font>
    <font>
      <sz val="1"/>
      <color indexed="18"/>
      <name val="Courier"/>
      <family val="3"/>
    </font>
    <font>
      <sz val="10"/>
      <color indexed="8"/>
      <name val="Times New Roman"/>
      <family val="2"/>
    </font>
    <font>
      <b/>
      <sz val="9"/>
      <name val="Times New Roman"/>
      <family val="1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name val="Arial Nova"/>
      <family val="2"/>
    </font>
    <font>
      <b/>
      <sz val="10"/>
      <name val="Arial Nova"/>
      <family val="2"/>
    </font>
    <font>
      <sz val="10"/>
      <color indexed="8"/>
      <name val="Arial Nova"/>
      <family val="2"/>
    </font>
    <font>
      <sz val="10"/>
      <color rgb="FFFF0000"/>
      <name val="Arial Nova"/>
      <family val="2"/>
    </font>
    <font>
      <b/>
      <sz val="9"/>
      <name val="Arial Nova"/>
      <family val="2"/>
    </font>
    <font>
      <b/>
      <sz val="8"/>
      <name val="Arial Nova"/>
      <family val="2"/>
    </font>
    <font>
      <sz val="9"/>
      <name val="Arial Nova"/>
      <family val="2"/>
    </font>
    <font>
      <sz val="8"/>
      <name val="Arial Nova"/>
      <family val="2"/>
    </font>
    <font>
      <sz val="9"/>
      <color rgb="FFFF0000"/>
      <name val="Arial Nova"/>
      <family val="2"/>
    </font>
    <font>
      <b/>
      <u/>
      <sz val="10"/>
      <name val="Arial Nova"/>
      <family val="2"/>
    </font>
    <font>
      <sz val="9"/>
      <color indexed="8"/>
      <name val="Arial Nova"/>
      <family val="2"/>
    </font>
    <font>
      <sz val="8"/>
      <color indexed="8"/>
      <name val="Arial Nova"/>
      <family val="2"/>
    </font>
    <font>
      <sz val="8"/>
      <color rgb="FFFF0000"/>
      <name val="Arial Nova"/>
      <family val="2"/>
    </font>
    <font>
      <sz val="7"/>
      <name val="Arial Nova"/>
      <family val="2"/>
    </font>
    <font>
      <b/>
      <sz val="8"/>
      <name val="Arial Nova"/>
    </font>
    <font>
      <sz val="8"/>
      <name val="Arial Nova"/>
    </font>
    <font>
      <b/>
      <sz val="9"/>
      <name val="Calibri"/>
      <family val="2"/>
      <scheme val="minor"/>
    </font>
    <font>
      <sz val="10"/>
      <name val="Arial Nova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65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16" applyNumberFormat="0" applyAlignment="0" applyProtection="0"/>
    <xf numFmtId="0" fontId="8" fillId="0" borderId="0">
      <protection locked="0"/>
    </xf>
    <xf numFmtId="166" fontId="5" fillId="0" borderId="0" applyFont="0" applyFill="0" applyBorder="0" applyAlignment="0" applyProtection="0"/>
    <xf numFmtId="0" fontId="9" fillId="0" borderId="0"/>
    <xf numFmtId="0" fontId="9" fillId="0" borderId="0"/>
    <xf numFmtId="165" fontId="10" fillId="0" borderId="0" applyBorder="0" applyProtection="0"/>
    <xf numFmtId="167" fontId="8" fillId="0" borderId="0">
      <protection locked="0"/>
    </xf>
    <xf numFmtId="0" fontId="11" fillId="8" borderId="0" applyNumberFormat="0" applyBorder="0" applyAlignment="0" applyProtection="0"/>
    <xf numFmtId="0" fontId="12" fillId="0" borderId="0">
      <alignment horizontal="left"/>
    </xf>
    <xf numFmtId="0" fontId="13" fillId="9" borderId="17" applyNumberFormat="0" applyAlignment="0" applyProtection="0"/>
    <xf numFmtId="0" fontId="14" fillId="0" borderId="18" applyNumberFormat="0" applyFill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6" fillId="0" borderId="7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7" fillId="10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11" borderId="19" applyNumberFormat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1" fontId="8" fillId="0" borderId="0">
      <protection locked="0"/>
    </xf>
    <xf numFmtId="172" fontId="8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3" fontId="19" fillId="0" borderId="0">
      <protection locked="0"/>
    </xf>
    <xf numFmtId="165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1" fillId="4" borderId="4">
      <alignment wrapText="1"/>
    </xf>
    <xf numFmtId="0" fontId="21" fillId="4" borderId="4">
      <alignment wrapText="1"/>
    </xf>
    <xf numFmtId="0" fontId="22" fillId="0" borderId="20" applyNumberFormat="0" applyFill="0" applyAlignment="0" applyProtection="0"/>
    <xf numFmtId="173" fontId="23" fillId="0" borderId="0">
      <protection locked="0"/>
    </xf>
    <xf numFmtId="173" fontId="23" fillId="0" borderId="0">
      <protection locked="0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32">
    <xf numFmtId="0" fontId="0" fillId="0" borderId="0" xfId="0"/>
    <xf numFmtId="0" fontId="29" fillId="0" borderId="0" xfId="0" applyFont="1"/>
    <xf numFmtId="4" fontId="29" fillId="0" borderId="0" xfId="0" applyNumberFormat="1" applyFont="1"/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4" fontId="32" fillId="0" borderId="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/>
    <xf numFmtId="0" fontId="27" fillId="0" borderId="0" xfId="0" applyFont="1" applyBorder="1"/>
    <xf numFmtId="4" fontId="27" fillId="0" borderId="0" xfId="0" applyNumberFormat="1" applyFont="1" applyBorder="1"/>
    <xf numFmtId="0" fontId="27" fillId="0" borderId="10" xfId="0" applyFont="1" applyBorder="1"/>
    <xf numFmtId="0" fontId="27" fillId="0" borderId="9" xfId="0" applyFont="1" applyBorder="1" applyAlignment="1">
      <alignment vertical="center"/>
    </xf>
    <xf numFmtId="0" fontId="27" fillId="0" borderId="0" xfId="0" applyFont="1" applyBorder="1" applyAlignment="1"/>
    <xf numFmtId="0" fontId="28" fillId="0" borderId="0" xfId="0" applyFont="1" applyBorder="1" applyAlignment="1">
      <alignment vertical="center"/>
    </xf>
    <xf numFmtId="0" fontId="37" fillId="0" borderId="0" xfId="0" applyFont="1"/>
    <xf numFmtId="0" fontId="32" fillId="3" borderId="5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32" fillId="3" borderId="1" xfId="0" applyNumberFormat="1" applyFont="1" applyFill="1" applyBorder="1" applyAlignment="1">
      <alignment horizontal="center" vertical="center" wrapText="1"/>
    </xf>
    <xf numFmtId="2" fontId="34" fillId="3" borderId="1" xfId="2" applyNumberFormat="1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13" borderId="4" xfId="0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11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/>
    <xf numFmtId="0" fontId="33" fillId="0" borderId="0" xfId="0" applyFont="1" applyBorder="1"/>
    <xf numFmtId="4" fontId="33" fillId="0" borderId="0" xfId="0" applyNumberFormat="1" applyFont="1" applyBorder="1"/>
    <xf numFmtId="0" fontId="33" fillId="0" borderId="10" xfId="0" applyFont="1" applyBorder="1"/>
    <xf numFmtId="0" fontId="33" fillId="0" borderId="0" xfId="0" applyFont="1" applyBorder="1" applyAlignment="1"/>
    <xf numFmtId="0" fontId="39" fillId="0" borderId="0" xfId="0" applyFont="1"/>
    <xf numFmtId="4" fontId="32" fillId="0" borderId="4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right" vertical="center"/>
    </xf>
    <xf numFmtId="14" fontId="32" fillId="0" borderId="6" xfId="0" applyNumberFormat="1" applyFont="1" applyFill="1" applyBorder="1" applyAlignment="1">
      <alignment horizontal="left" vertical="center"/>
    </xf>
    <xf numFmtId="4" fontId="34" fillId="3" borderId="6" xfId="0" applyNumberFormat="1" applyFont="1" applyFill="1" applyBorder="1" applyAlignment="1">
      <alignment horizontal="center" vertical="center" wrapText="1"/>
    </xf>
    <xf numFmtId="4" fontId="32" fillId="3" borderId="6" xfId="0" applyNumberFormat="1" applyFont="1" applyFill="1" applyBorder="1" applyAlignment="1">
      <alignment horizontal="center" vertical="center" wrapText="1"/>
    </xf>
    <xf numFmtId="174" fontId="34" fillId="0" borderId="6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Border="1" applyAlignment="1">
      <alignment vertical="center"/>
    </xf>
    <xf numFmtId="4" fontId="33" fillId="0" borderId="10" xfId="0" applyNumberFormat="1" applyFont="1" applyBorder="1"/>
    <xf numFmtId="4" fontId="27" fillId="0" borderId="10" xfId="0" applyNumberFormat="1" applyFont="1" applyBorder="1"/>
    <xf numFmtId="0" fontId="28" fillId="0" borderId="8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7" fillId="12" borderId="0" xfId="3" applyFont="1" applyFill="1"/>
    <xf numFmtId="0" fontId="27" fillId="12" borderId="0" xfId="3" applyFont="1" applyFill="1" applyAlignment="1">
      <alignment vertical="center"/>
    </xf>
    <xf numFmtId="0" fontId="28" fillId="12" borderId="11" xfId="3" applyFont="1" applyFill="1" applyBorder="1" applyAlignment="1">
      <alignment wrapText="1"/>
    </xf>
    <xf numFmtId="0" fontId="28" fillId="12" borderId="0" xfId="3" applyFont="1" applyFill="1" applyBorder="1" applyAlignment="1">
      <alignment wrapText="1"/>
    </xf>
    <xf numFmtId="0" fontId="27" fillId="0" borderId="9" xfId="3" applyFont="1" applyBorder="1" applyAlignment="1">
      <alignment vertical="center"/>
    </xf>
    <xf numFmtId="0" fontId="27" fillId="12" borderId="0" xfId="3" applyFont="1" applyFill="1" applyBorder="1" applyAlignment="1">
      <alignment wrapText="1"/>
    </xf>
    <xf numFmtId="0" fontId="27" fillId="12" borderId="0" xfId="3" applyFont="1" applyFill="1" applyBorder="1"/>
    <xf numFmtId="0" fontId="27" fillId="12" borderId="11" xfId="3" applyFont="1" applyFill="1" applyBorder="1"/>
    <xf numFmtId="0" fontId="27" fillId="0" borderId="0" xfId="3" applyFont="1" applyBorder="1" applyAlignment="1">
      <alignment horizontal="center" vertical="center"/>
    </xf>
    <xf numFmtId="0" fontId="31" fillId="12" borderId="11" xfId="3" applyFont="1" applyFill="1" applyBorder="1"/>
    <xf numFmtId="0" fontId="27" fillId="0" borderId="9" xfId="3" applyFont="1" applyBorder="1" applyAlignment="1">
      <alignment horizontal="center" vertical="center"/>
    </xf>
    <xf numFmtId="0" fontId="31" fillId="12" borderId="0" xfId="3" applyFont="1" applyFill="1" applyBorder="1" applyAlignment="1">
      <alignment wrapText="1"/>
    </xf>
    <xf numFmtId="0" fontId="28" fillId="12" borderId="0" xfId="3" applyFont="1" applyFill="1" applyBorder="1" applyAlignment="1">
      <alignment horizontal="right"/>
    </xf>
    <xf numFmtId="0" fontId="27" fillId="12" borderId="0" xfId="3" applyFont="1" applyFill="1" applyBorder="1" applyAlignment="1">
      <alignment horizontal="center" vertical="center"/>
    </xf>
    <xf numFmtId="0" fontId="27" fillId="12" borderId="14" xfId="3" applyFont="1" applyFill="1" applyBorder="1"/>
    <xf numFmtId="0" fontId="27" fillId="12" borderId="9" xfId="3" applyFont="1" applyFill="1" applyBorder="1"/>
    <xf numFmtId="0" fontId="27" fillId="12" borderId="9" xfId="3" applyFont="1" applyFill="1" applyBorder="1" applyAlignment="1">
      <alignment wrapText="1"/>
    </xf>
    <xf numFmtId="0" fontId="27" fillId="12" borderId="0" xfId="3" applyFont="1" applyFill="1" applyAlignment="1">
      <alignment wrapText="1"/>
    </xf>
    <xf numFmtId="0" fontId="31" fillId="12" borderId="4" xfId="3" applyFont="1" applyFill="1" applyBorder="1" applyAlignment="1">
      <alignment horizontal="center" vertical="center"/>
    </xf>
    <xf numFmtId="0" fontId="31" fillId="12" borderId="4" xfId="3" applyFont="1" applyFill="1" applyBorder="1" applyAlignment="1">
      <alignment horizontal="center" vertical="center" wrapText="1"/>
    </xf>
    <xf numFmtId="0" fontId="33" fillId="12" borderId="0" xfId="3" applyFont="1" applyFill="1" applyBorder="1" applyAlignment="1">
      <alignment wrapText="1"/>
    </xf>
    <xf numFmtId="0" fontId="31" fillId="0" borderId="0" xfId="3" applyFont="1" applyBorder="1" applyAlignment="1">
      <alignment vertical="center"/>
    </xf>
    <xf numFmtId="0" fontId="33" fillId="12" borderId="0" xfId="3" applyFont="1" applyFill="1"/>
    <xf numFmtId="0" fontId="33" fillId="12" borderId="11" xfId="3" applyFont="1" applyFill="1" applyBorder="1"/>
    <xf numFmtId="0" fontId="33" fillId="12" borderId="0" xfId="3" applyFont="1" applyFill="1" applyBorder="1"/>
    <xf numFmtId="0" fontId="27" fillId="12" borderId="10" xfId="3" applyFont="1" applyFill="1" applyBorder="1"/>
    <xf numFmtId="0" fontId="33" fillId="0" borderId="10" xfId="3" applyFont="1" applyBorder="1" applyAlignment="1">
      <alignment vertical="center"/>
    </xf>
    <xf numFmtId="0" fontId="33" fillId="12" borderId="10" xfId="3" applyFont="1" applyFill="1" applyBorder="1"/>
    <xf numFmtId="0" fontId="31" fillId="0" borderId="3" xfId="3" applyFont="1" applyBorder="1" applyAlignment="1">
      <alignment vertical="center"/>
    </xf>
    <xf numFmtId="0" fontId="28" fillId="12" borderId="11" xfId="3" applyFont="1" applyFill="1" applyBorder="1" applyAlignment="1">
      <alignment horizontal="right"/>
    </xf>
    <xf numFmtId="0" fontId="27" fillId="12" borderId="15" xfId="3" applyFont="1" applyFill="1" applyBorder="1"/>
    <xf numFmtId="14" fontId="31" fillId="12" borderId="2" xfId="3" applyNumberFormat="1" applyFont="1" applyFill="1" applyBorder="1" applyAlignment="1">
      <alignment horizontal="left" vertical="center"/>
    </xf>
    <xf numFmtId="0" fontId="31" fillId="12" borderId="8" xfId="3" applyFont="1" applyFill="1" applyBorder="1" applyAlignment="1">
      <alignment horizontal="right" vertical="center"/>
    </xf>
    <xf numFmtId="0" fontId="27" fillId="0" borderId="0" xfId="0" applyFont="1"/>
    <xf numFmtId="49" fontId="31" fillId="12" borderId="4" xfId="3" applyNumberFormat="1" applyFont="1" applyFill="1" applyBorder="1" applyAlignment="1">
      <alignment horizontal="center" vertical="center" wrapText="1"/>
    </xf>
    <xf numFmtId="49" fontId="33" fillId="12" borderId="4" xfId="3" applyNumberFormat="1" applyFont="1" applyFill="1" applyBorder="1" applyAlignment="1">
      <alignment horizontal="center" vertical="center" wrapText="1"/>
    </xf>
    <xf numFmtId="0" fontId="31" fillId="0" borderId="8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33" fillId="12" borderId="0" xfId="3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4" fontId="34" fillId="0" borderId="0" xfId="0" applyNumberFormat="1" applyFont="1"/>
    <xf numFmtId="0" fontId="31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27" fillId="0" borderId="14" xfId="0" applyFont="1" applyBorder="1"/>
    <xf numFmtId="0" fontId="27" fillId="0" borderId="9" xfId="0" applyFont="1" applyBorder="1"/>
    <xf numFmtId="4" fontId="27" fillId="0" borderId="9" xfId="0" applyNumberFormat="1" applyFont="1" applyBorder="1"/>
    <xf numFmtId="0" fontId="27" fillId="0" borderId="15" xfId="0" applyFont="1" applyBorder="1"/>
    <xf numFmtId="4" fontId="27" fillId="0" borderId="0" xfId="0" applyNumberFormat="1" applyFont="1"/>
    <xf numFmtId="0" fontId="27" fillId="0" borderId="0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4" fillId="13" borderId="5" xfId="0" applyFont="1" applyFill="1" applyBorder="1" applyAlignment="1">
      <alignment horizontal="center" vertical="center" wrapText="1"/>
    </xf>
    <xf numFmtId="0" fontId="41" fillId="14" borderId="4" xfId="0" applyFont="1" applyFill="1" applyBorder="1" applyAlignment="1">
      <alignment horizontal="center" vertical="center" wrapText="1"/>
    </xf>
    <xf numFmtId="4" fontId="41" fillId="14" borderId="1" xfId="0" applyNumberFormat="1" applyFont="1" applyFill="1" applyBorder="1" applyAlignment="1">
      <alignment horizontal="center" vertical="center" wrapText="1"/>
    </xf>
    <xf numFmtId="0" fontId="41" fillId="14" borderId="0" xfId="0" applyFont="1" applyFill="1"/>
    <xf numFmtId="0" fontId="41" fillId="14" borderId="1" xfId="0" applyFont="1" applyFill="1" applyBorder="1" applyAlignment="1">
      <alignment horizontal="center" vertical="center" wrapText="1"/>
    </xf>
    <xf numFmtId="4" fontId="41" fillId="14" borderId="0" xfId="0" applyNumberFormat="1" applyFont="1" applyFill="1"/>
    <xf numFmtId="0" fontId="41" fillId="14" borderId="5" xfId="0" applyFont="1" applyFill="1" applyBorder="1" applyAlignment="1">
      <alignment horizontal="center" vertical="center" wrapText="1"/>
    </xf>
    <xf numFmtId="49" fontId="41" fillId="14" borderId="1" xfId="0" applyNumberFormat="1" applyFont="1" applyFill="1" applyBorder="1" applyAlignment="1">
      <alignment horizontal="center" vertical="center" wrapText="1"/>
    </xf>
    <xf numFmtId="2" fontId="41" fillId="14" borderId="1" xfId="2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34" fillId="0" borderId="1" xfId="0" applyFont="1" applyBorder="1"/>
    <xf numFmtId="0" fontId="34" fillId="0" borderId="10" xfId="0" applyFont="1" applyBorder="1"/>
    <xf numFmtId="0" fontId="32" fillId="0" borderId="6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34" fillId="0" borderId="4" xfId="0" applyFont="1" applyBorder="1" applyAlignment="1">
      <alignment horizontal="left" vertical="center" wrapText="1"/>
    </xf>
    <xf numFmtId="0" fontId="34" fillId="13" borderId="4" xfId="0" applyFont="1" applyFill="1" applyBorder="1" applyAlignment="1">
      <alignment horizontal="left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10" fontId="32" fillId="13" borderId="4" xfId="0" applyNumberFormat="1" applyFont="1" applyFill="1" applyBorder="1" applyAlignment="1">
      <alignment horizontal="center" vertical="center"/>
    </xf>
    <xf numFmtId="10" fontId="32" fillId="13" borderId="4" xfId="1" applyNumberFormat="1" applyFont="1" applyFill="1" applyBorder="1" applyAlignment="1">
      <alignment horizontal="center" vertical="center"/>
    </xf>
    <xf numFmtId="174" fontId="34" fillId="0" borderId="4" xfId="0" applyNumberFormat="1" applyFont="1" applyBorder="1" applyAlignment="1">
      <alignment horizontal="center" vertical="center" wrapText="1"/>
    </xf>
    <xf numFmtId="1" fontId="34" fillId="0" borderId="4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41" fillId="14" borderId="1" xfId="0" applyFont="1" applyFill="1" applyBorder="1" applyAlignment="1">
      <alignment horizontal="left" vertical="center" wrapText="1"/>
    </xf>
    <xf numFmtId="174" fontId="41" fillId="14" borderId="6" xfId="0" applyNumberFormat="1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center" vertical="center" wrapText="1"/>
    </xf>
    <xf numFmtId="174" fontId="42" fillId="0" borderId="4" xfId="0" applyNumberFormat="1" applyFont="1" applyFill="1" applyBorder="1" applyAlignment="1">
      <alignment horizontal="center" vertical="center" wrapText="1"/>
    </xf>
    <xf numFmtId="174" fontId="42" fillId="0" borderId="4" xfId="0" applyNumberFormat="1" applyFont="1" applyBorder="1" applyAlignment="1">
      <alignment horizontal="center" vertical="center" wrapText="1"/>
    </xf>
    <xf numFmtId="174" fontId="31" fillId="0" borderId="4" xfId="0" applyNumberFormat="1" applyFont="1" applyBorder="1" applyAlignment="1">
      <alignment horizontal="center" vertical="center" wrapText="1"/>
    </xf>
    <xf numFmtId="174" fontId="31" fillId="12" borderId="4" xfId="3" applyNumberFormat="1" applyFont="1" applyFill="1" applyBorder="1" applyAlignment="1">
      <alignment horizontal="center" vertical="center" wrapText="1"/>
    </xf>
    <xf numFmtId="10" fontId="31" fillId="12" borderId="4" xfId="3" applyNumberFormat="1" applyFont="1" applyFill="1" applyBorder="1" applyAlignment="1">
      <alignment horizontal="center" vertical="center" wrapText="1"/>
    </xf>
    <xf numFmtId="174" fontId="33" fillId="12" borderId="4" xfId="64" applyNumberFormat="1" applyFont="1" applyFill="1" applyBorder="1" applyAlignment="1">
      <alignment horizontal="center" vertical="center" wrapText="1"/>
    </xf>
    <xf numFmtId="174" fontId="27" fillId="12" borderId="0" xfId="3" applyNumberFormat="1" applyFont="1" applyFill="1" applyAlignment="1">
      <alignment vertical="center"/>
    </xf>
    <xf numFmtId="10" fontId="31" fillId="2" borderId="4" xfId="3" applyNumberFormat="1" applyFont="1" applyFill="1" applyBorder="1" applyAlignment="1">
      <alignment horizontal="center" vertical="center" wrapText="1"/>
    </xf>
    <xf numFmtId="0" fontId="44" fillId="12" borderId="11" xfId="3" applyFont="1" applyFill="1" applyBorder="1"/>
    <xf numFmtId="0" fontId="44" fillId="0" borderId="11" xfId="3" applyFont="1" applyBorder="1" applyAlignment="1">
      <alignment vertical="center"/>
    </xf>
    <xf numFmtId="175" fontId="34" fillId="0" borderId="0" xfId="0" applyNumberFormat="1" applyFont="1"/>
    <xf numFmtId="0" fontId="34" fillId="0" borderId="1" xfId="0" applyFont="1" applyFill="1" applyBorder="1" applyAlignment="1">
      <alignment horizontal="left" vertical="center" wrapText="1"/>
    </xf>
    <xf numFmtId="4" fontId="34" fillId="0" borderId="4" xfId="0" applyNumberFormat="1" applyFont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0" fillId="0" borderId="14" xfId="0" applyFont="1" applyBorder="1"/>
    <xf numFmtId="0" fontId="30" fillId="0" borderId="9" xfId="0" applyFont="1" applyBorder="1"/>
    <xf numFmtId="4" fontId="30" fillId="0" borderId="15" xfId="0" applyNumberFormat="1" applyFont="1" applyBorder="1"/>
    <xf numFmtId="4" fontId="32" fillId="0" borderId="1" xfId="0" applyNumberFormat="1" applyFont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4" fontId="34" fillId="0" borderId="6" xfId="0" applyNumberFormat="1" applyFont="1" applyBorder="1" applyAlignment="1">
      <alignment horizontal="left" vertical="center" wrapText="1"/>
    </xf>
    <xf numFmtId="4" fontId="34" fillId="0" borderId="4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10" fontId="27" fillId="12" borderId="0" xfId="3" applyNumberFormat="1" applyFont="1" applyFill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4" fontId="34" fillId="0" borderId="4" xfId="0" applyNumberFormat="1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6" fillId="0" borderId="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" fontId="34" fillId="0" borderId="5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4" fontId="34" fillId="0" borderId="6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4" fillId="13" borderId="5" xfId="0" applyFont="1" applyFill="1" applyBorder="1" applyAlignment="1">
      <alignment horizontal="left" vertical="center" wrapText="1"/>
    </xf>
    <xf numFmtId="0" fontId="34" fillId="13" borderId="1" xfId="0" applyFont="1" applyFill="1" applyBorder="1" applyAlignment="1">
      <alignment horizontal="left" vertical="center" wrapText="1"/>
    </xf>
    <xf numFmtId="0" fontId="34" fillId="13" borderId="6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/>
    </xf>
    <xf numFmtId="0" fontId="40" fillId="13" borderId="5" xfId="0" applyFont="1" applyFill="1" applyBorder="1" applyAlignment="1">
      <alignment horizontal="left" vertical="center" wrapText="1"/>
    </xf>
    <xf numFmtId="0" fontId="40" fillId="13" borderId="1" xfId="0" applyFont="1" applyFill="1" applyBorder="1" applyAlignment="1">
      <alignment horizontal="left" vertical="center" wrapText="1"/>
    </xf>
    <xf numFmtId="0" fontId="40" fillId="13" borderId="6" xfId="0" applyFont="1" applyFill="1" applyBorder="1" applyAlignment="1">
      <alignment horizontal="left" vertical="center" wrapText="1"/>
    </xf>
    <xf numFmtId="14" fontId="32" fillId="0" borderId="1" xfId="0" applyNumberFormat="1" applyFont="1" applyFill="1" applyBorder="1" applyAlignment="1">
      <alignment horizontal="center" vertical="center"/>
    </xf>
    <xf numFmtId="14" fontId="32" fillId="0" borderId="6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32" fillId="0" borderId="6" xfId="0" applyNumberFormat="1" applyFont="1" applyFill="1" applyBorder="1" applyAlignment="1">
      <alignment horizontal="center" vertical="center"/>
    </xf>
    <xf numFmtId="0" fontId="31" fillId="12" borderId="4" xfId="3" applyFont="1" applyFill="1" applyBorder="1" applyAlignment="1">
      <alignment horizontal="center" vertical="center" wrapText="1"/>
    </xf>
    <xf numFmtId="0" fontId="31" fillId="12" borderId="4" xfId="3" applyFont="1" applyFill="1" applyBorder="1" applyAlignment="1">
      <alignment vertical="center" wrapText="1"/>
    </xf>
    <xf numFmtId="0" fontId="31" fillId="12" borderId="3" xfId="3" applyFont="1" applyFill="1" applyBorder="1" applyAlignment="1">
      <alignment horizontal="center" vertical="center" wrapText="1"/>
    </xf>
    <xf numFmtId="0" fontId="31" fillId="12" borderId="8" xfId="3" applyFont="1" applyFill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31" fillId="12" borderId="14" xfId="3" applyFont="1" applyFill="1" applyBorder="1" applyAlignment="1">
      <alignment horizontal="center" vertical="center" wrapText="1"/>
    </xf>
    <xf numFmtId="0" fontId="31" fillId="12" borderId="9" xfId="3" applyFont="1" applyFill="1" applyBorder="1" applyAlignment="1">
      <alignment horizontal="center" vertical="center" wrapText="1"/>
    </xf>
    <xf numFmtId="0" fontId="31" fillId="12" borderId="15" xfId="3" applyFont="1" applyFill="1" applyBorder="1" applyAlignment="1">
      <alignment horizontal="center" vertical="center" wrapText="1"/>
    </xf>
    <xf numFmtId="174" fontId="31" fillId="12" borderId="13" xfId="3" applyNumberFormat="1" applyFont="1" applyFill="1" applyBorder="1" applyAlignment="1">
      <alignment horizontal="center" vertical="center" wrapText="1"/>
    </xf>
    <xf numFmtId="0" fontId="31" fillId="12" borderId="21" xfId="3" applyFont="1" applyFill="1" applyBorder="1" applyAlignment="1">
      <alignment horizontal="center" vertical="center" wrapText="1"/>
    </xf>
    <xf numFmtId="0" fontId="31" fillId="12" borderId="12" xfId="3" applyFont="1" applyFill="1" applyBorder="1" applyAlignment="1">
      <alignment horizontal="center" vertical="center" wrapText="1"/>
    </xf>
    <xf numFmtId="0" fontId="31" fillId="12" borderId="13" xfId="3" applyFont="1" applyFill="1" applyBorder="1" applyAlignment="1">
      <alignment horizontal="left" vertical="center" wrapText="1"/>
    </xf>
    <xf numFmtId="0" fontId="31" fillId="12" borderId="12" xfId="3" applyFont="1" applyFill="1" applyBorder="1" applyAlignment="1">
      <alignment horizontal="left" vertical="center" wrapText="1"/>
    </xf>
    <xf numFmtId="0" fontId="36" fillId="12" borderId="5" xfId="3" applyFont="1" applyFill="1" applyBorder="1" applyAlignment="1">
      <alignment horizontal="center" vertical="center"/>
    </xf>
    <xf numFmtId="0" fontId="36" fillId="12" borderId="1" xfId="3" applyFont="1" applyFill="1" applyBorder="1" applyAlignment="1">
      <alignment horizontal="center" vertical="center"/>
    </xf>
    <xf numFmtId="0" fontId="36" fillId="12" borderId="6" xfId="3" applyFont="1" applyFill="1" applyBorder="1" applyAlignment="1">
      <alignment horizontal="center" vertical="center"/>
    </xf>
    <xf numFmtId="0" fontId="31" fillId="12" borderId="4" xfId="3" applyFont="1" applyFill="1" applyBorder="1" applyAlignment="1">
      <alignment horizontal="left" vertical="center"/>
    </xf>
    <xf numFmtId="0" fontId="33" fillId="12" borderId="5" xfId="3" applyFont="1" applyFill="1" applyBorder="1" applyAlignment="1">
      <alignment horizontal="left" vertical="center" wrapText="1"/>
    </xf>
    <xf numFmtId="0" fontId="33" fillId="12" borderId="6" xfId="3" applyFont="1" applyFill="1" applyBorder="1" applyAlignment="1">
      <alignment horizontal="left" vertical="center" wrapText="1"/>
    </xf>
    <xf numFmtId="0" fontId="33" fillId="12" borderId="5" xfId="3" applyFont="1" applyFill="1" applyBorder="1" applyAlignment="1">
      <alignment horizontal="center" vertical="center" wrapText="1"/>
    </xf>
    <xf numFmtId="0" fontId="33" fillId="12" borderId="6" xfId="3" applyFont="1" applyFill="1" applyBorder="1" applyAlignment="1">
      <alignment horizontal="center" vertical="center" wrapText="1"/>
    </xf>
    <xf numFmtId="0" fontId="31" fillId="12" borderId="13" xfId="3" applyFont="1" applyFill="1" applyBorder="1" applyAlignment="1">
      <alignment horizontal="center" vertical="center" wrapText="1"/>
    </xf>
  </cellXfs>
  <cellStyles count="65">
    <cellStyle name="60% - Accent1" xfId="8"/>
    <cellStyle name="Accent1" xfId="9"/>
    <cellStyle name="Check Cell" xfId="10"/>
    <cellStyle name="Data" xfId="11"/>
    <cellStyle name="Euro" xfId="12"/>
    <cellStyle name="Excel Built-in Normal" xfId="13"/>
    <cellStyle name="Excel Built-in Normal 1" xfId="14"/>
    <cellStyle name="Excel_BuiltIn_Comma" xfId="15"/>
    <cellStyle name="Fixo" xfId="16"/>
    <cellStyle name="Good" xfId="17"/>
    <cellStyle name="HEADER" xfId="18"/>
    <cellStyle name="Input" xfId="19"/>
    <cellStyle name="Linked Cell" xfId="20"/>
    <cellStyle name="Milliers [0]_after_discount" xfId="21"/>
    <cellStyle name="Milliers_after_discount" xfId="22"/>
    <cellStyle name="Model" xfId="23"/>
    <cellStyle name="Moeda" xfId="64" builtinId="4"/>
    <cellStyle name="Moeda 2" xfId="24"/>
    <cellStyle name="Moeda 3" xfId="25"/>
    <cellStyle name="Monétaire [0]_after_discount" xfId="26"/>
    <cellStyle name="Monétaire_after_discount" xfId="27"/>
    <cellStyle name="Neutral" xfId="28"/>
    <cellStyle name="Normal" xfId="0" builtinId="0"/>
    <cellStyle name="Normal 2" xfId="3"/>
    <cellStyle name="Normal 2 2" xfId="29"/>
    <cellStyle name="Normal 2 2 2" xfId="62"/>
    <cellStyle name="Normal 2 3" xfId="61"/>
    <cellStyle name="Normal 3" xfId="30"/>
    <cellStyle name="Normal 4" xfId="31"/>
    <cellStyle name="Note" xfId="32"/>
    <cellStyle name="Œ…‹æØ‚è [0.00]_COST_SUM" xfId="33"/>
    <cellStyle name="Œ…‹æØ‚è_COST_SUM" xfId="34"/>
    <cellStyle name="Percentual" xfId="35"/>
    <cellStyle name="Ponto" xfId="36"/>
    <cellStyle name="Porcentagem" xfId="1" builtinId="5"/>
    <cellStyle name="Porcentagem 2" xfId="37"/>
    <cellStyle name="Porcentagem 2 2" xfId="5"/>
    <cellStyle name="Porcentagem 3" xfId="38"/>
    <cellStyle name="Porcentagem 3 2" xfId="39"/>
    <cellStyle name="Porcentagem 4" xfId="40"/>
    <cellStyle name="Porcentagem 5" xfId="41"/>
    <cellStyle name="Separador de m" xfId="42"/>
    <cellStyle name="Separador de milhares 2" xfId="4"/>
    <cellStyle name="Separador de milhares 2 2" xfId="7"/>
    <cellStyle name="Separador de milhares 3" xfId="6"/>
    <cellStyle name="Separador de milhares 3 2" xfId="43"/>
    <cellStyle name="Separador de milhares 4" xfId="44"/>
    <cellStyle name="Separador de milhares 5" xfId="45"/>
    <cellStyle name="Separador de milhares 6" xfId="46"/>
    <cellStyle name="Separador de milhares 6 2" xfId="47"/>
    <cellStyle name="Separador de milhares 7" xfId="48"/>
    <cellStyle name="subhead" xfId="49"/>
    <cellStyle name="SUBTIT" xfId="50"/>
    <cellStyle name="SUBTIT 2" xfId="51"/>
    <cellStyle name="Título 1 1" xfId="52"/>
    <cellStyle name="Titulo1" xfId="53"/>
    <cellStyle name="Titulo2" xfId="54"/>
    <cellStyle name="Vírgula" xfId="2" builtinId="3"/>
    <cellStyle name="Vírgula 2" xfId="55"/>
    <cellStyle name="Vírgula 2 2" xfId="56"/>
    <cellStyle name="Vírgula 3" xfId="57"/>
    <cellStyle name="Vírgula 4" xfId="58"/>
    <cellStyle name="Vírgula 5" xfId="59"/>
    <cellStyle name="Vírgula 6" xfId="63"/>
    <cellStyle name="Warning Text" xfId="6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152400</xdr:rowOff>
        </xdr:from>
        <xdr:to>
          <xdr:col>2</xdr:col>
          <xdr:colOff>66675</xdr:colOff>
          <xdr:row>0</xdr:row>
          <xdr:rowOff>723900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</xdr:col>
      <xdr:colOff>619125</xdr:colOff>
      <xdr:row>0</xdr:row>
      <xdr:rowOff>28575</xdr:rowOff>
    </xdr:from>
    <xdr:ext cx="3143250" cy="796693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0125" y="28575"/>
          <a:ext cx="3143250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900" b="1"/>
            <a:t>GOVERNO DO ESTADO DE MINAS GERAIS</a:t>
          </a:r>
        </a:p>
        <a:p>
          <a:r>
            <a:rPr lang="pt-BR" sz="900"/>
            <a:t>Secretaria de Estado de Infraestrutura, Mobilidade e Parcerias</a:t>
          </a:r>
        </a:p>
        <a:p>
          <a:r>
            <a:rPr lang="pt-BR" sz="900"/>
            <a:t>Subsecretaria de Obras e Infraestrutura</a:t>
          </a:r>
        </a:p>
        <a:p>
          <a:r>
            <a:rPr lang="pt-BR" sz="900"/>
            <a:t>Superintendência de Apoio Técnico e Cooperação</a:t>
          </a:r>
        </a:p>
        <a:p>
          <a:r>
            <a:rPr lang="pt-BR" sz="900"/>
            <a:t>Diretoria de Projetos e Custos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133350</xdr:rowOff>
        </xdr:from>
        <xdr:to>
          <xdr:col>1</xdr:col>
          <xdr:colOff>504825</xdr:colOff>
          <xdr:row>0</xdr:row>
          <xdr:rowOff>704850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</xdr:col>
      <xdr:colOff>19050</xdr:colOff>
      <xdr:row>0</xdr:row>
      <xdr:rowOff>19050</xdr:rowOff>
    </xdr:from>
    <xdr:ext cx="3143250" cy="796693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81100" y="19050"/>
          <a:ext cx="3143250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900" b="1"/>
            <a:t>GOVERNO DO ESTADO DE MINAS GERAIS</a:t>
          </a:r>
        </a:p>
        <a:p>
          <a:r>
            <a:rPr lang="pt-BR" sz="900"/>
            <a:t>Secretaria de Estado de Infraestrutura, Mobilidade e Parcerias</a:t>
          </a:r>
        </a:p>
        <a:p>
          <a:r>
            <a:rPr lang="pt-BR" sz="900"/>
            <a:t>Subsecretaria de Obras e Infraestrutura</a:t>
          </a:r>
        </a:p>
        <a:p>
          <a:r>
            <a:rPr lang="pt-BR" sz="900"/>
            <a:t>Superintendência de Apoio Técnico e Cooperação</a:t>
          </a:r>
        </a:p>
        <a:p>
          <a:r>
            <a:rPr lang="pt-BR" sz="900"/>
            <a:t>Diretoria de Projetos e Custos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161925</xdr:rowOff>
        </xdr:from>
        <xdr:to>
          <xdr:col>1</xdr:col>
          <xdr:colOff>104775</xdr:colOff>
          <xdr:row>0</xdr:row>
          <xdr:rowOff>733425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</xdr:col>
      <xdr:colOff>200025</xdr:colOff>
      <xdr:row>0</xdr:row>
      <xdr:rowOff>38100</xdr:rowOff>
    </xdr:from>
    <xdr:ext cx="3143250" cy="796693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14400" y="38100"/>
          <a:ext cx="3143250" cy="796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900" b="1"/>
            <a:t>GOVERNO DO ESTADO DE MINAS GERAIS</a:t>
          </a:r>
        </a:p>
        <a:p>
          <a:r>
            <a:rPr lang="pt-BR" sz="900"/>
            <a:t>Secretaria de Estado de Infraestrutura, Mobilidade e Parcerias</a:t>
          </a:r>
        </a:p>
        <a:p>
          <a:r>
            <a:rPr lang="pt-BR" sz="900"/>
            <a:t>Subsecretaria de Obras e Infraestrutura</a:t>
          </a:r>
        </a:p>
        <a:p>
          <a:r>
            <a:rPr lang="pt-BR" sz="900"/>
            <a:t>Superintendência de Apoio Técnico e Cooperação</a:t>
          </a:r>
        </a:p>
        <a:p>
          <a:r>
            <a:rPr lang="pt-BR" sz="900"/>
            <a:t>Diretoria de Projetos e Custos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2"/>
  <sheetViews>
    <sheetView showGridLines="0" showZeros="0" view="pageBreakPreview" topLeftCell="A73" zoomScale="120" zoomScaleSheetLayoutView="120" workbookViewId="0">
      <selection activeCell="B43" sqref="B43"/>
    </sheetView>
  </sheetViews>
  <sheetFormatPr defaultColWidth="9.140625" defaultRowHeight="12.75"/>
  <cols>
    <col min="1" max="1" width="4.7109375" style="1" bestFit="1" customWidth="1"/>
    <col min="2" max="2" width="8" style="1" bestFit="1" customWidth="1"/>
    <col min="3" max="3" width="60.7109375" style="1" customWidth="1"/>
    <col min="4" max="4" width="7.7109375" style="1" bestFit="1" customWidth="1"/>
    <col min="5" max="5" width="10.85546875" style="1" bestFit="1" customWidth="1"/>
    <col min="6" max="6" width="19.42578125" style="2" bestFit="1" customWidth="1"/>
    <col min="7" max="16384" width="9.140625" style="1"/>
  </cols>
  <sheetData>
    <row r="1" spans="1:6" ht="65.099999999999994" customHeight="1">
      <c r="A1" s="175"/>
      <c r="B1" s="176"/>
      <c r="C1" s="51"/>
      <c r="D1" s="51"/>
      <c r="E1" s="51"/>
      <c r="F1" s="52"/>
    </row>
    <row r="2" spans="1:6" s="32" customFormat="1" ht="20.100000000000001" customHeight="1">
      <c r="A2" s="177" t="s">
        <v>31</v>
      </c>
      <c r="B2" s="178"/>
      <c r="C2" s="178"/>
      <c r="D2" s="178"/>
      <c r="E2" s="178"/>
      <c r="F2" s="179"/>
    </row>
    <row r="3" spans="1:6" s="41" customFormat="1" ht="20.100000000000001" customHeight="1">
      <c r="A3" s="180" t="s">
        <v>51</v>
      </c>
      <c r="B3" s="181"/>
      <c r="C3" s="181"/>
      <c r="D3" s="181"/>
      <c r="E3" s="115"/>
      <c r="F3" s="116"/>
    </row>
    <row r="4" spans="1:6" s="41" customFormat="1" ht="41.25" customHeight="1">
      <c r="A4" s="171" t="s">
        <v>70</v>
      </c>
      <c r="B4" s="172"/>
      <c r="C4" s="172"/>
      <c r="D4" s="173"/>
      <c r="E4" s="43" t="s">
        <v>41</v>
      </c>
      <c r="F4" s="117" t="s">
        <v>39</v>
      </c>
    </row>
    <row r="5" spans="1:6" s="41" customFormat="1" ht="20.100000000000001" customHeight="1">
      <c r="A5" s="174" t="s">
        <v>71</v>
      </c>
      <c r="B5" s="174"/>
      <c r="C5" s="174"/>
      <c r="D5" s="174"/>
      <c r="E5" s="152" t="s">
        <v>25</v>
      </c>
      <c r="F5" s="44">
        <f ca="1">TODAY()</f>
        <v>45503</v>
      </c>
    </row>
    <row r="6" spans="1:6" ht="3.75" customHeight="1">
      <c r="A6" s="169"/>
      <c r="B6" s="169"/>
      <c r="C6" s="169"/>
      <c r="D6" s="169"/>
      <c r="E6" s="169"/>
      <c r="F6" s="169"/>
    </row>
    <row r="7" spans="1:6" s="21" customFormat="1" ht="35.1" customHeight="1">
      <c r="A7" s="151" t="s">
        <v>0</v>
      </c>
      <c r="B7" s="151" t="s">
        <v>33</v>
      </c>
      <c r="C7" s="151" t="s">
        <v>34</v>
      </c>
      <c r="D7" s="151" t="s">
        <v>2</v>
      </c>
      <c r="E7" s="151" t="s">
        <v>1</v>
      </c>
      <c r="F7" s="30" t="s">
        <v>43</v>
      </c>
    </row>
    <row r="8" spans="1:6" s="21" customFormat="1" ht="12" thickBot="1">
      <c r="A8" s="18" t="s">
        <v>27</v>
      </c>
      <c r="B8" s="22"/>
      <c r="C8" s="118" t="s">
        <v>13</v>
      </c>
      <c r="D8" s="23"/>
      <c r="E8" s="24"/>
      <c r="F8" s="45"/>
    </row>
    <row r="9" spans="1:6" s="21" customFormat="1" ht="57.75" thickTop="1" thickBot="1">
      <c r="A9" s="153" t="s">
        <v>7</v>
      </c>
      <c r="B9" s="119" t="s">
        <v>50</v>
      </c>
      <c r="C9" s="122" t="s">
        <v>72</v>
      </c>
      <c r="D9" s="153" t="s">
        <v>12</v>
      </c>
      <c r="E9" s="125">
        <v>1</v>
      </c>
      <c r="F9" s="149" t="s">
        <v>61</v>
      </c>
    </row>
    <row r="10" spans="1:6" s="21" customFormat="1" ht="34.5" thickTop="1">
      <c r="A10" s="153" t="s">
        <v>52</v>
      </c>
      <c r="B10" s="119" t="s">
        <v>73</v>
      </c>
      <c r="C10" s="122" t="s">
        <v>191</v>
      </c>
      <c r="D10" s="153" t="s">
        <v>11</v>
      </c>
      <c r="E10" s="125">
        <v>268.62</v>
      </c>
      <c r="F10" s="149" t="s">
        <v>61</v>
      </c>
    </row>
    <row r="11" spans="1:6" s="21" customFormat="1" ht="5.0999999999999996" customHeight="1">
      <c r="A11" s="170"/>
      <c r="B11" s="170"/>
      <c r="C11" s="170"/>
      <c r="D11" s="170"/>
      <c r="E11" s="170"/>
      <c r="F11" s="170"/>
    </row>
    <row r="12" spans="1:6" s="21" customFormat="1" ht="11.25">
      <c r="A12" s="18" t="s">
        <v>28</v>
      </c>
      <c r="B12" s="19"/>
      <c r="C12" s="118" t="s">
        <v>74</v>
      </c>
      <c r="D12" s="19"/>
      <c r="E12" s="20"/>
      <c r="F12" s="46"/>
    </row>
    <row r="13" spans="1:6" s="21" customFormat="1" ht="45" customHeight="1">
      <c r="A13" s="153" t="s">
        <v>8</v>
      </c>
      <c r="B13" s="129" t="s">
        <v>76</v>
      </c>
      <c r="C13" s="123" t="s">
        <v>75</v>
      </c>
      <c r="D13" s="153" t="s">
        <v>60</v>
      </c>
      <c r="E13" s="125">
        <v>40.19</v>
      </c>
      <c r="F13" s="149" t="s">
        <v>61</v>
      </c>
    </row>
    <row r="14" spans="1:6" s="21" customFormat="1" ht="45" customHeight="1">
      <c r="A14" s="153" t="s">
        <v>9</v>
      </c>
      <c r="B14" s="129" t="s">
        <v>77</v>
      </c>
      <c r="C14" s="123" t="s">
        <v>78</v>
      </c>
      <c r="D14" s="153" t="s">
        <v>59</v>
      </c>
      <c r="E14" s="125">
        <v>637.82000000000005</v>
      </c>
      <c r="F14" s="149" t="s">
        <v>61</v>
      </c>
    </row>
    <row r="15" spans="1:6" s="21" customFormat="1" ht="45" customHeight="1">
      <c r="A15" s="153" t="s">
        <v>10</v>
      </c>
      <c r="B15" s="129" t="s">
        <v>79</v>
      </c>
      <c r="C15" s="123" t="s">
        <v>80</v>
      </c>
      <c r="D15" s="153" t="s">
        <v>60</v>
      </c>
      <c r="E15" s="125">
        <v>0.75</v>
      </c>
      <c r="F15" s="149" t="s">
        <v>61</v>
      </c>
    </row>
    <row r="16" spans="1:6" s="21" customFormat="1" ht="45" customHeight="1">
      <c r="A16" s="153" t="s">
        <v>55</v>
      </c>
      <c r="B16" s="129" t="s">
        <v>53</v>
      </c>
      <c r="C16" s="123" t="s">
        <v>81</v>
      </c>
      <c r="D16" s="153" t="s">
        <v>60</v>
      </c>
      <c r="E16" s="125">
        <v>60.07</v>
      </c>
      <c r="F16" s="149" t="s">
        <v>61</v>
      </c>
    </row>
    <row r="17" spans="1:6" s="21" customFormat="1" ht="45" customHeight="1">
      <c r="A17" s="153" t="s">
        <v>56</v>
      </c>
      <c r="B17" s="129" t="s">
        <v>54</v>
      </c>
      <c r="C17" s="123" t="s">
        <v>82</v>
      </c>
      <c r="D17" s="153" t="s">
        <v>60</v>
      </c>
      <c r="E17" s="125">
        <v>60.07</v>
      </c>
      <c r="F17" s="149" t="s">
        <v>61</v>
      </c>
    </row>
    <row r="18" spans="1:6" s="21" customFormat="1" ht="4.5" customHeight="1">
      <c r="A18" s="25"/>
      <c r="B18" s="26"/>
      <c r="C18" s="27"/>
      <c r="D18" s="28"/>
      <c r="E18" s="157"/>
      <c r="F18" s="47"/>
    </row>
    <row r="19" spans="1:6" s="21" customFormat="1" ht="11.25">
      <c r="A19" s="18" t="s">
        <v>29</v>
      </c>
      <c r="B19" s="19"/>
      <c r="C19" s="118" t="s">
        <v>83</v>
      </c>
      <c r="D19" s="19"/>
      <c r="E19" s="20"/>
      <c r="F19" s="46"/>
    </row>
    <row r="20" spans="1:6" s="21" customFormat="1" ht="45" customHeight="1">
      <c r="A20" s="153" t="s">
        <v>49</v>
      </c>
      <c r="B20" s="129" t="s">
        <v>84</v>
      </c>
      <c r="C20" s="123" t="s">
        <v>85</v>
      </c>
      <c r="D20" s="153" t="s">
        <v>60</v>
      </c>
      <c r="E20" s="125">
        <v>1.47</v>
      </c>
      <c r="F20" s="149" t="s">
        <v>61</v>
      </c>
    </row>
    <row r="21" spans="1:6" s="21" customFormat="1" ht="3" customHeight="1">
      <c r="A21" s="25"/>
      <c r="B21" s="26"/>
      <c r="C21" s="27"/>
      <c r="D21" s="28"/>
      <c r="E21" s="157"/>
      <c r="F21" s="47"/>
    </row>
    <row r="22" spans="1:6" s="21" customFormat="1" ht="11.25">
      <c r="A22" s="18" t="s">
        <v>30</v>
      </c>
      <c r="B22" s="19"/>
      <c r="C22" s="118" t="s">
        <v>87</v>
      </c>
      <c r="D22" s="19"/>
      <c r="E22" s="20"/>
      <c r="F22" s="46"/>
    </row>
    <row r="23" spans="1:6" s="21" customFormat="1" ht="60" customHeight="1">
      <c r="A23" s="162" t="s">
        <v>47</v>
      </c>
      <c r="B23" s="129" t="s">
        <v>197</v>
      </c>
      <c r="C23" s="123" t="s">
        <v>202</v>
      </c>
      <c r="D23" s="162" t="s">
        <v>196</v>
      </c>
      <c r="E23" s="125">
        <v>21.88</v>
      </c>
      <c r="F23" s="160" t="s">
        <v>61</v>
      </c>
    </row>
    <row r="24" spans="1:6" s="21" customFormat="1" ht="60" customHeight="1">
      <c r="A24" s="162" t="s">
        <v>48</v>
      </c>
      <c r="B24" s="129" t="s">
        <v>198</v>
      </c>
      <c r="C24" s="123" t="s">
        <v>203</v>
      </c>
      <c r="D24" s="162" t="s">
        <v>196</v>
      </c>
      <c r="E24" s="125">
        <v>76.58</v>
      </c>
      <c r="F24" s="160" t="s">
        <v>61</v>
      </c>
    </row>
    <row r="25" spans="1:6" s="21" customFormat="1" ht="60" customHeight="1">
      <c r="A25" s="162" t="s">
        <v>192</v>
      </c>
      <c r="B25" s="129" t="s">
        <v>199</v>
      </c>
      <c r="C25" s="123" t="s">
        <v>204</v>
      </c>
      <c r="D25" s="162" t="s">
        <v>59</v>
      </c>
      <c r="E25" s="125">
        <v>8.92</v>
      </c>
      <c r="F25" s="160" t="s">
        <v>61</v>
      </c>
    </row>
    <row r="26" spans="1:6" s="21" customFormat="1" ht="60" customHeight="1">
      <c r="A26" s="162" t="s">
        <v>193</v>
      </c>
      <c r="B26" s="129" t="s">
        <v>200</v>
      </c>
      <c r="C26" s="123" t="s">
        <v>205</v>
      </c>
      <c r="D26" s="162" t="s">
        <v>60</v>
      </c>
      <c r="E26" s="125">
        <v>0.87</v>
      </c>
      <c r="F26" s="160" t="s">
        <v>61</v>
      </c>
    </row>
    <row r="27" spans="1:6" s="21" customFormat="1" ht="60" customHeight="1">
      <c r="A27" s="162" t="s">
        <v>194</v>
      </c>
      <c r="B27" s="129" t="s">
        <v>198</v>
      </c>
      <c r="C27" s="123" t="s">
        <v>206</v>
      </c>
      <c r="D27" s="162" t="s">
        <v>196</v>
      </c>
      <c r="E27" s="125">
        <v>86.15</v>
      </c>
      <c r="F27" s="160" t="s">
        <v>61</v>
      </c>
    </row>
    <row r="28" spans="1:6" s="21" customFormat="1" ht="39.950000000000003" customHeight="1">
      <c r="A28" s="162" t="s">
        <v>195</v>
      </c>
      <c r="B28" s="129" t="s">
        <v>201</v>
      </c>
      <c r="C28" s="123" t="s">
        <v>207</v>
      </c>
      <c r="D28" s="162" t="s">
        <v>59</v>
      </c>
      <c r="E28" s="125">
        <v>13.26</v>
      </c>
      <c r="F28" s="160" t="s">
        <v>61</v>
      </c>
    </row>
    <row r="29" spans="1:6" s="21" customFormat="1" ht="5.0999999999999996" customHeight="1">
      <c r="A29" s="25"/>
      <c r="B29" s="26"/>
      <c r="C29" s="27"/>
      <c r="D29" s="28"/>
      <c r="E29" s="157"/>
      <c r="F29" s="47"/>
    </row>
    <row r="30" spans="1:6" s="21" customFormat="1" ht="11.25">
      <c r="A30" s="18" t="s">
        <v>88</v>
      </c>
      <c r="B30" s="19"/>
      <c r="C30" s="118" t="s">
        <v>89</v>
      </c>
      <c r="D30" s="19"/>
      <c r="E30" s="20"/>
      <c r="F30" s="46"/>
    </row>
    <row r="31" spans="1:6" s="21" customFormat="1" ht="22.5">
      <c r="A31" s="153" t="s">
        <v>90</v>
      </c>
      <c r="B31" s="121" t="s">
        <v>91</v>
      </c>
      <c r="C31" s="123" t="s">
        <v>92</v>
      </c>
      <c r="D31" s="153" t="s">
        <v>59</v>
      </c>
      <c r="E31" s="125">
        <v>16.47</v>
      </c>
      <c r="F31" s="149" t="s">
        <v>61</v>
      </c>
    </row>
    <row r="32" spans="1:6" s="21" customFormat="1" ht="22.5">
      <c r="A32" s="153" t="s">
        <v>186</v>
      </c>
      <c r="B32" s="121" t="s">
        <v>93</v>
      </c>
      <c r="C32" s="123" t="s">
        <v>94</v>
      </c>
      <c r="D32" s="153" t="s">
        <v>59</v>
      </c>
      <c r="E32" s="125">
        <v>37.770000000000003</v>
      </c>
      <c r="F32" s="149" t="s">
        <v>61</v>
      </c>
    </row>
    <row r="33" spans="1:6" s="21" customFormat="1" ht="5.25" customHeight="1">
      <c r="A33" s="25"/>
      <c r="B33" s="26"/>
      <c r="C33" s="27"/>
      <c r="D33" s="28"/>
      <c r="E33" s="157"/>
      <c r="F33" s="47"/>
    </row>
    <row r="34" spans="1:6" s="21" customFormat="1" ht="11.25">
      <c r="A34" s="18" t="s">
        <v>95</v>
      </c>
      <c r="B34" s="19"/>
      <c r="C34" s="118" t="s">
        <v>96</v>
      </c>
      <c r="D34" s="19"/>
      <c r="E34" s="20"/>
      <c r="F34" s="46"/>
    </row>
    <row r="35" spans="1:6" s="21" customFormat="1" ht="60" customHeight="1">
      <c r="A35" s="153" t="s">
        <v>97</v>
      </c>
      <c r="B35" s="121" t="s">
        <v>208</v>
      </c>
      <c r="C35" s="123" t="s">
        <v>209</v>
      </c>
      <c r="D35" s="163" t="s">
        <v>59</v>
      </c>
      <c r="E35" s="125">
        <v>83.78</v>
      </c>
      <c r="F35" s="149" t="s">
        <v>61</v>
      </c>
    </row>
    <row r="36" spans="1:6" s="21" customFormat="1" ht="5.25" customHeight="1">
      <c r="A36" s="25"/>
      <c r="B36" s="26"/>
      <c r="C36" s="27"/>
      <c r="D36" s="28"/>
      <c r="E36" s="157" t="s">
        <v>210</v>
      </c>
      <c r="F36" s="47"/>
    </row>
    <row r="37" spans="1:6" s="21" customFormat="1" ht="11.25">
      <c r="A37" s="18" t="s">
        <v>98</v>
      </c>
      <c r="B37" s="19"/>
      <c r="C37" s="118" t="s">
        <v>99</v>
      </c>
      <c r="D37" s="19"/>
      <c r="E37" s="20"/>
      <c r="F37" s="46"/>
    </row>
    <row r="38" spans="1:6" s="21" customFormat="1" ht="60" customHeight="1">
      <c r="A38" s="153" t="s">
        <v>100</v>
      </c>
      <c r="B38" s="121" t="s">
        <v>102</v>
      </c>
      <c r="C38" s="123" t="s">
        <v>103</v>
      </c>
      <c r="D38" s="153" t="s">
        <v>60</v>
      </c>
      <c r="E38" s="125">
        <v>34.15</v>
      </c>
      <c r="F38" s="149" t="s">
        <v>61</v>
      </c>
    </row>
    <row r="39" spans="1:6" s="21" customFormat="1" ht="60" customHeight="1">
      <c r="A39" s="153" t="s">
        <v>101</v>
      </c>
      <c r="B39" s="121" t="s">
        <v>104</v>
      </c>
      <c r="C39" s="123" t="s">
        <v>105</v>
      </c>
      <c r="D39" s="153" t="s">
        <v>60</v>
      </c>
      <c r="E39" s="125">
        <v>9.99</v>
      </c>
      <c r="F39" s="149" t="s">
        <v>61</v>
      </c>
    </row>
    <row r="40" spans="1:6" s="21" customFormat="1" ht="3" customHeight="1">
      <c r="A40" s="25"/>
      <c r="B40" s="26"/>
      <c r="C40" s="27"/>
      <c r="D40" s="28"/>
      <c r="E40" s="157"/>
      <c r="F40" s="47"/>
    </row>
    <row r="41" spans="1:6" s="21" customFormat="1" ht="11.25">
      <c r="A41" s="18" t="s">
        <v>106</v>
      </c>
      <c r="B41" s="19"/>
      <c r="C41" s="118" t="s">
        <v>107</v>
      </c>
      <c r="D41" s="19"/>
      <c r="E41" s="20"/>
      <c r="F41" s="46"/>
    </row>
    <row r="42" spans="1:6" s="21" customFormat="1" ht="60" customHeight="1">
      <c r="A42" s="153" t="s">
        <v>108</v>
      </c>
      <c r="B42" s="121" t="s">
        <v>211</v>
      </c>
      <c r="C42" s="123" t="s">
        <v>113</v>
      </c>
      <c r="D42" s="153" t="s">
        <v>59</v>
      </c>
      <c r="E42" s="125">
        <v>199.89</v>
      </c>
      <c r="F42" s="149" t="s">
        <v>61</v>
      </c>
    </row>
    <row r="43" spans="1:6" s="21" customFormat="1" ht="60" customHeight="1">
      <c r="A43" s="153" t="s">
        <v>109</v>
      </c>
      <c r="B43" s="121" t="s">
        <v>114</v>
      </c>
      <c r="C43" s="123" t="s">
        <v>115</v>
      </c>
      <c r="D43" s="153" t="s">
        <v>59</v>
      </c>
      <c r="E43" s="125">
        <v>637.82000000000005</v>
      </c>
      <c r="F43" s="149" t="s">
        <v>61</v>
      </c>
    </row>
    <row r="44" spans="1:6" s="21" customFormat="1" ht="60" customHeight="1">
      <c r="A44" s="153" t="s">
        <v>110</v>
      </c>
      <c r="B44" s="121" t="s">
        <v>116</v>
      </c>
      <c r="C44" s="123" t="s">
        <v>117</v>
      </c>
      <c r="D44" s="153" t="s">
        <v>59</v>
      </c>
      <c r="E44" s="125">
        <v>20.9</v>
      </c>
      <c r="F44" s="149" t="s">
        <v>61</v>
      </c>
    </row>
    <row r="45" spans="1:6" s="21" customFormat="1" ht="60" customHeight="1">
      <c r="A45" s="153" t="s">
        <v>111</v>
      </c>
      <c r="B45" s="121" t="s">
        <v>118</v>
      </c>
      <c r="C45" s="123" t="s">
        <v>119</v>
      </c>
      <c r="D45" s="153" t="s">
        <v>59</v>
      </c>
      <c r="E45" s="125">
        <v>616.91999999999996</v>
      </c>
      <c r="F45" s="149" t="s">
        <v>61</v>
      </c>
    </row>
    <row r="46" spans="1:6" s="21" customFormat="1" ht="60" customHeight="1">
      <c r="A46" s="153" t="s">
        <v>112</v>
      </c>
      <c r="B46" s="121" t="s">
        <v>120</v>
      </c>
      <c r="C46" s="123" t="s">
        <v>121</v>
      </c>
      <c r="D46" s="153" t="s">
        <v>59</v>
      </c>
      <c r="E46" s="125">
        <v>511.25</v>
      </c>
      <c r="F46" s="149" t="s">
        <v>61</v>
      </c>
    </row>
    <row r="47" spans="1:6" s="21" customFormat="1" ht="5.25" customHeight="1">
      <c r="A47" s="25"/>
      <c r="B47" s="26"/>
      <c r="C47" s="27"/>
      <c r="D47" s="28"/>
      <c r="E47" s="157"/>
      <c r="F47" s="47"/>
    </row>
    <row r="48" spans="1:6" s="21" customFormat="1" ht="22.5">
      <c r="A48" s="18" t="s">
        <v>122</v>
      </c>
      <c r="B48" s="19"/>
      <c r="C48" s="118" t="s">
        <v>123</v>
      </c>
      <c r="D48" s="19"/>
      <c r="E48" s="20"/>
      <c r="F48" s="46"/>
    </row>
    <row r="49" spans="1:6" s="21" customFormat="1" ht="78.75">
      <c r="A49" s="153" t="s">
        <v>124</v>
      </c>
      <c r="B49" s="121" t="s">
        <v>129</v>
      </c>
      <c r="C49" s="123" t="s">
        <v>130</v>
      </c>
      <c r="D49" s="153" t="s">
        <v>59</v>
      </c>
      <c r="E49" s="125">
        <v>47.6</v>
      </c>
      <c r="F49" s="149" t="s">
        <v>61</v>
      </c>
    </row>
    <row r="50" spans="1:6" s="21" customFormat="1" ht="60" customHeight="1">
      <c r="A50" s="153" t="s">
        <v>125</v>
      </c>
      <c r="B50" s="121" t="s">
        <v>131</v>
      </c>
      <c r="C50" s="123" t="s">
        <v>132</v>
      </c>
      <c r="D50" s="153" t="s">
        <v>60</v>
      </c>
      <c r="E50" s="125">
        <v>6.97</v>
      </c>
      <c r="F50" s="149" t="s">
        <v>61</v>
      </c>
    </row>
    <row r="51" spans="1:6" s="21" customFormat="1" ht="60" customHeight="1">
      <c r="A51" s="153" t="s">
        <v>126</v>
      </c>
      <c r="B51" s="121" t="s">
        <v>57</v>
      </c>
      <c r="C51" s="123" t="s">
        <v>133</v>
      </c>
      <c r="D51" s="153" t="s">
        <v>59</v>
      </c>
      <c r="E51" s="125">
        <v>54.83</v>
      </c>
      <c r="F51" s="149" t="s">
        <v>61</v>
      </c>
    </row>
    <row r="52" spans="1:6" s="21" customFormat="1" ht="60" customHeight="1">
      <c r="A52" s="153" t="s">
        <v>127</v>
      </c>
      <c r="B52" s="121" t="s">
        <v>58</v>
      </c>
      <c r="C52" s="123" t="s">
        <v>134</v>
      </c>
      <c r="D52" s="153" t="s">
        <v>59</v>
      </c>
      <c r="E52" s="125">
        <v>54.83</v>
      </c>
      <c r="F52" s="149" t="s">
        <v>61</v>
      </c>
    </row>
    <row r="53" spans="1:6" s="21" customFormat="1" ht="60" customHeight="1">
      <c r="A53" s="153" t="s">
        <v>128</v>
      </c>
      <c r="B53" s="121" t="s">
        <v>135</v>
      </c>
      <c r="C53" s="123" t="s">
        <v>136</v>
      </c>
      <c r="D53" s="153" t="s">
        <v>60</v>
      </c>
      <c r="E53" s="125">
        <v>327.58999999999997</v>
      </c>
      <c r="F53" s="149" t="s">
        <v>61</v>
      </c>
    </row>
    <row r="54" spans="1:6" s="21" customFormat="1" ht="3" customHeight="1">
      <c r="A54" s="25"/>
      <c r="B54" s="26"/>
      <c r="C54" s="27"/>
      <c r="D54" s="28"/>
      <c r="E54" s="157"/>
      <c r="F54" s="47"/>
    </row>
    <row r="55" spans="1:6" s="21" customFormat="1" ht="22.5">
      <c r="A55" s="18" t="s">
        <v>137</v>
      </c>
      <c r="B55" s="19"/>
      <c r="C55" s="118" t="s">
        <v>138</v>
      </c>
      <c r="D55" s="19"/>
      <c r="E55" s="20"/>
      <c r="F55" s="46"/>
    </row>
    <row r="56" spans="1:6" s="21" customFormat="1" ht="60" customHeight="1">
      <c r="A56" s="153" t="s">
        <v>139</v>
      </c>
      <c r="B56" s="121" t="s">
        <v>140</v>
      </c>
      <c r="C56" s="123" t="s">
        <v>141</v>
      </c>
      <c r="D56" s="153" t="s">
        <v>11</v>
      </c>
      <c r="E56" s="125">
        <v>13.6</v>
      </c>
      <c r="F56" s="149" t="s">
        <v>61</v>
      </c>
    </row>
    <row r="57" spans="1:6" s="21" customFormat="1" ht="5.25" customHeight="1">
      <c r="A57" s="25"/>
      <c r="B57" s="26"/>
      <c r="C57" s="27"/>
      <c r="D57" s="28"/>
      <c r="E57" s="157"/>
      <c r="F57" s="47"/>
    </row>
    <row r="58" spans="1:6" s="21" customFormat="1" ht="11.25">
      <c r="A58" s="18" t="s">
        <v>142</v>
      </c>
      <c r="B58" s="19"/>
      <c r="C58" s="118" t="s">
        <v>143</v>
      </c>
      <c r="D58" s="19"/>
      <c r="E58" s="20"/>
      <c r="F58" s="46"/>
    </row>
    <row r="59" spans="1:6" s="21" customFormat="1" ht="60" customHeight="1">
      <c r="A59" s="153" t="s">
        <v>144</v>
      </c>
      <c r="B59" s="121" t="s">
        <v>145</v>
      </c>
      <c r="C59" s="123" t="s">
        <v>146</v>
      </c>
      <c r="D59" s="153" t="s">
        <v>59</v>
      </c>
      <c r="E59" s="125">
        <v>86.8</v>
      </c>
      <c r="F59" s="149" t="s">
        <v>61</v>
      </c>
    </row>
    <row r="60" spans="1:6" s="21" customFormat="1" ht="5.25" customHeight="1">
      <c r="A60" s="25"/>
      <c r="B60" s="26"/>
      <c r="C60" s="27"/>
      <c r="D60" s="28"/>
      <c r="E60" s="157"/>
      <c r="F60" s="47"/>
    </row>
    <row r="61" spans="1:6" s="21" customFormat="1" ht="11.25">
      <c r="A61" s="18" t="s">
        <v>147</v>
      </c>
      <c r="B61" s="19"/>
      <c r="C61" s="118" t="s">
        <v>148</v>
      </c>
      <c r="D61" s="19"/>
      <c r="E61" s="20"/>
      <c r="F61" s="46"/>
    </row>
    <row r="62" spans="1:6" s="21" customFormat="1" ht="60" customHeight="1">
      <c r="A62" s="153" t="s">
        <v>149</v>
      </c>
      <c r="B62" s="121" t="s">
        <v>151</v>
      </c>
      <c r="C62" s="123" t="s">
        <v>152</v>
      </c>
      <c r="D62" s="153" t="s">
        <v>59</v>
      </c>
      <c r="E62" s="125">
        <v>107.88</v>
      </c>
      <c r="F62" s="149" t="s">
        <v>61</v>
      </c>
    </row>
    <row r="63" spans="1:6" s="21" customFormat="1" ht="60" customHeight="1">
      <c r="A63" s="153" t="s">
        <v>150</v>
      </c>
      <c r="B63" s="121" t="s">
        <v>153</v>
      </c>
      <c r="C63" s="123" t="s">
        <v>154</v>
      </c>
      <c r="D63" s="153" t="s">
        <v>59</v>
      </c>
      <c r="E63" s="125">
        <v>107.88</v>
      </c>
      <c r="F63" s="149" t="s">
        <v>61</v>
      </c>
    </row>
    <row r="64" spans="1:6" s="21" customFormat="1" ht="3.75" customHeight="1">
      <c r="A64" s="25"/>
      <c r="B64" s="26"/>
      <c r="C64" s="27"/>
      <c r="D64" s="28"/>
      <c r="E64" s="157"/>
      <c r="F64" s="47"/>
    </row>
    <row r="65" spans="1:6" s="21" customFormat="1" ht="11.25">
      <c r="A65" s="18" t="s">
        <v>155</v>
      </c>
      <c r="B65" s="19"/>
      <c r="C65" s="118" t="s">
        <v>156</v>
      </c>
      <c r="D65" s="19"/>
      <c r="E65" s="20"/>
      <c r="F65" s="46"/>
    </row>
    <row r="66" spans="1:6" s="21" customFormat="1" ht="60" customHeight="1">
      <c r="A66" s="153" t="s">
        <v>157</v>
      </c>
      <c r="B66" s="121" t="s">
        <v>159</v>
      </c>
      <c r="C66" s="123" t="s">
        <v>160</v>
      </c>
      <c r="D66" s="153" t="s">
        <v>11</v>
      </c>
      <c r="E66" s="125">
        <v>71.14</v>
      </c>
      <c r="F66" s="149" t="s">
        <v>61</v>
      </c>
    </row>
    <row r="67" spans="1:6" s="21" customFormat="1" ht="60" customHeight="1">
      <c r="A67" s="153" t="s">
        <v>158</v>
      </c>
      <c r="B67" s="121" t="s">
        <v>161</v>
      </c>
      <c r="C67" s="123" t="s">
        <v>162</v>
      </c>
      <c r="D67" s="153" t="s">
        <v>11</v>
      </c>
      <c r="E67" s="125">
        <v>5.3</v>
      </c>
      <c r="F67" s="149" t="s">
        <v>61</v>
      </c>
    </row>
    <row r="68" spans="1:6" s="21" customFormat="1" ht="6" customHeight="1">
      <c r="A68" s="25"/>
      <c r="B68" s="26"/>
      <c r="C68" s="27"/>
      <c r="D68" s="28"/>
      <c r="E68" s="157"/>
      <c r="F68" s="47"/>
    </row>
    <row r="69" spans="1:6" s="21" customFormat="1" ht="11.25">
      <c r="A69" s="18" t="s">
        <v>163</v>
      </c>
      <c r="B69" s="19"/>
      <c r="C69" s="118" t="s">
        <v>164</v>
      </c>
      <c r="D69" s="19"/>
      <c r="E69" s="20"/>
      <c r="F69" s="46"/>
    </row>
    <row r="70" spans="1:6" s="21" customFormat="1" ht="60" customHeight="1">
      <c r="A70" s="153" t="s">
        <v>165</v>
      </c>
      <c r="B70" s="121" t="s">
        <v>169</v>
      </c>
      <c r="C70" s="123" t="s">
        <v>173</v>
      </c>
      <c r="D70" s="153" t="s">
        <v>59</v>
      </c>
      <c r="E70" s="125">
        <v>107.88</v>
      </c>
      <c r="F70" s="149" t="s">
        <v>61</v>
      </c>
    </row>
    <row r="71" spans="1:6" s="21" customFormat="1" ht="60" customHeight="1">
      <c r="A71" s="153" t="s">
        <v>166</v>
      </c>
      <c r="B71" s="121" t="s">
        <v>170</v>
      </c>
      <c r="C71" s="123" t="s">
        <v>174</v>
      </c>
      <c r="D71" s="153" t="s">
        <v>59</v>
      </c>
      <c r="E71" s="125">
        <v>194.28</v>
      </c>
      <c r="F71" s="149" t="s">
        <v>61</v>
      </c>
    </row>
    <row r="72" spans="1:6" s="21" customFormat="1" ht="60" customHeight="1">
      <c r="A72" s="153" t="s">
        <v>167</v>
      </c>
      <c r="B72" s="121" t="s">
        <v>171</v>
      </c>
      <c r="C72" s="123" t="s">
        <v>175</v>
      </c>
      <c r="D72" s="153" t="s">
        <v>59</v>
      </c>
      <c r="E72" s="125">
        <v>63.32</v>
      </c>
      <c r="F72" s="149" t="s">
        <v>61</v>
      </c>
    </row>
    <row r="73" spans="1:6" s="21" customFormat="1" ht="60" customHeight="1">
      <c r="A73" s="153" t="s">
        <v>168</v>
      </c>
      <c r="B73" s="121" t="s">
        <v>172</v>
      </c>
      <c r="C73" s="123" t="s">
        <v>176</v>
      </c>
      <c r="D73" s="153" t="s">
        <v>59</v>
      </c>
      <c r="E73" s="125">
        <v>63.25</v>
      </c>
      <c r="F73" s="149" t="s">
        <v>61</v>
      </c>
    </row>
    <row r="74" spans="1:6" s="21" customFormat="1" ht="4.5" customHeight="1">
      <c r="A74" s="25"/>
      <c r="B74" s="26"/>
      <c r="C74" s="27"/>
      <c r="D74" s="28"/>
      <c r="E74" s="157"/>
      <c r="F74" s="47"/>
    </row>
    <row r="75" spans="1:6" s="21" customFormat="1" ht="11.25">
      <c r="A75" s="18" t="s">
        <v>177</v>
      </c>
      <c r="B75" s="19"/>
      <c r="C75" s="118" t="s">
        <v>178</v>
      </c>
      <c r="D75" s="19"/>
      <c r="E75" s="20"/>
      <c r="F75" s="46"/>
    </row>
    <row r="76" spans="1:6" s="21" customFormat="1" ht="60" customHeight="1">
      <c r="A76" s="153" t="s">
        <v>179</v>
      </c>
      <c r="B76" s="121" t="s">
        <v>180</v>
      </c>
      <c r="C76" s="123" t="s">
        <v>181</v>
      </c>
      <c r="D76" s="153" t="s">
        <v>12</v>
      </c>
      <c r="E76" s="125">
        <v>2</v>
      </c>
      <c r="F76" s="149" t="s">
        <v>61</v>
      </c>
    </row>
    <row r="77" spans="1:6" s="21" customFormat="1" ht="5.0999999999999996" customHeight="1">
      <c r="A77" s="25"/>
      <c r="B77" s="26"/>
      <c r="C77" s="27"/>
      <c r="D77" s="28"/>
      <c r="E77" s="157"/>
      <c r="F77" s="47"/>
    </row>
    <row r="78" spans="1:6" s="21" customFormat="1" ht="20.100000000000001" customHeight="1">
      <c r="A78" s="18" t="s">
        <v>86</v>
      </c>
      <c r="B78" s="19"/>
      <c r="C78" s="118" t="s">
        <v>182</v>
      </c>
      <c r="D78" s="19"/>
      <c r="E78" s="20"/>
      <c r="F78" s="46"/>
    </row>
    <row r="79" spans="1:6" s="21" customFormat="1" ht="45" customHeight="1">
      <c r="A79" s="29" t="s">
        <v>183</v>
      </c>
      <c r="B79" s="121" t="s">
        <v>184</v>
      </c>
      <c r="C79" s="124" t="s">
        <v>185</v>
      </c>
      <c r="D79" s="153" t="s">
        <v>12</v>
      </c>
      <c r="E79" s="125">
        <v>3</v>
      </c>
      <c r="F79" s="149" t="s">
        <v>61</v>
      </c>
    </row>
    <row r="80" spans="1:6" s="21" customFormat="1" ht="5.25" customHeight="1">
      <c r="A80" s="104"/>
      <c r="B80" s="26"/>
      <c r="C80" s="150"/>
      <c r="D80" s="158"/>
      <c r="E80" s="157"/>
      <c r="F80" s="159"/>
    </row>
    <row r="81" spans="1:6" ht="11.25" customHeight="1">
      <c r="A81" s="6"/>
      <c r="B81" s="7"/>
      <c r="C81" s="7"/>
      <c r="D81" s="7"/>
      <c r="E81" s="7"/>
      <c r="F81" s="48"/>
    </row>
    <row r="82" spans="1:6" ht="11.25" customHeight="1">
      <c r="A82" s="6"/>
      <c r="B82" s="11"/>
      <c r="C82" s="14"/>
      <c r="D82" s="16"/>
      <c r="E82" s="7"/>
      <c r="F82" s="9"/>
    </row>
    <row r="83" spans="1:6" s="17" customFormat="1" ht="12">
      <c r="A83" s="33"/>
      <c r="B83" s="37"/>
      <c r="C83" s="95" t="s">
        <v>62</v>
      </c>
      <c r="D83" s="34"/>
      <c r="E83" s="167"/>
      <c r="F83" s="168"/>
    </row>
    <row r="84" spans="1:6" s="17" customFormat="1" ht="12">
      <c r="A84" s="36"/>
      <c r="B84" s="37"/>
      <c r="C84" s="96" t="s">
        <v>63</v>
      </c>
      <c r="D84" s="40"/>
      <c r="E84" s="96"/>
      <c r="F84" s="49"/>
    </row>
    <row r="85" spans="1:6">
      <c r="A85" s="10"/>
      <c r="B85" s="11"/>
      <c r="C85" s="96" t="s">
        <v>64</v>
      </c>
      <c r="D85" s="15"/>
      <c r="E85" s="11"/>
      <c r="F85" s="50"/>
    </row>
    <row r="86" spans="1:6">
      <c r="A86" s="10"/>
      <c r="B86" s="11"/>
      <c r="C86" s="11"/>
      <c r="D86" s="11"/>
      <c r="E86" s="11"/>
      <c r="F86" s="50"/>
    </row>
    <row r="87" spans="1:6">
      <c r="A87" s="10"/>
      <c r="B87" s="11"/>
      <c r="C87" s="11"/>
      <c r="D87" s="11"/>
      <c r="E87" s="11"/>
      <c r="F87" s="50"/>
    </row>
    <row r="88" spans="1:6" ht="11.25" customHeight="1">
      <c r="A88" s="6"/>
      <c r="B88" s="11"/>
      <c r="C88" s="14"/>
      <c r="D88" s="7"/>
      <c r="E88" s="165"/>
      <c r="F88" s="166"/>
    </row>
    <row r="89" spans="1:6" s="17" customFormat="1" ht="12">
      <c r="A89" s="33"/>
      <c r="B89" s="37"/>
      <c r="C89" s="95" t="s">
        <v>65</v>
      </c>
      <c r="D89" s="34"/>
      <c r="E89" s="167"/>
      <c r="F89" s="168"/>
    </row>
    <row r="90" spans="1:6" s="17" customFormat="1" ht="12" customHeight="1">
      <c r="A90" s="36"/>
      <c r="B90" s="37"/>
      <c r="C90" s="96" t="s">
        <v>66</v>
      </c>
      <c r="D90" s="40"/>
      <c r="E90" s="37"/>
      <c r="F90" s="49"/>
    </row>
    <row r="91" spans="1:6" s="17" customFormat="1" ht="12" customHeight="1">
      <c r="A91" s="36"/>
      <c r="B91" s="37"/>
      <c r="C91" s="96"/>
      <c r="D91" s="40"/>
      <c r="E91" s="37"/>
      <c r="F91" s="49"/>
    </row>
    <row r="92" spans="1:6">
      <c r="A92" s="154"/>
      <c r="B92" s="155"/>
      <c r="C92" s="155"/>
      <c r="D92" s="155"/>
      <c r="E92" s="155"/>
      <c r="F92" s="156"/>
    </row>
  </sheetData>
  <customSheetViews>
    <customSheetView guid="{46B44D95-2370-4419-BD85-88291A251F92}" showPageBreaks="1" showGridLines="0" zeroValues="0" printArea="1" view="pageBreakPreview" topLeftCell="A17">
      <selection activeCell="F18" sqref="F18"/>
      <pageMargins left="0.47244094488188981" right="0.19685039370078741" top="0.59055118110236227" bottom="0.6692913385826772" header="0" footer="0"/>
      <printOptions horizontalCentered="1"/>
      <pageSetup paperSize="9" scale="41" fitToHeight="2" orientation="landscape" horizontalDpi="4294967295" r:id="rId1"/>
      <headerFooter alignWithMargins="0"/>
    </customSheetView>
  </customSheetViews>
  <mergeCells count="10">
    <mergeCell ref="A4:D4"/>
    <mergeCell ref="A5:D5"/>
    <mergeCell ref="A1:B1"/>
    <mergeCell ref="A2:F2"/>
    <mergeCell ref="A3:D3"/>
    <mergeCell ref="E88:F88"/>
    <mergeCell ref="E89:F89"/>
    <mergeCell ref="A6:F6"/>
    <mergeCell ref="A11:F11"/>
    <mergeCell ref="E83:F83"/>
  </mergeCells>
  <printOptions horizontalCentered="1"/>
  <pageMargins left="0.47244094488188981" right="0.19685039370078741" top="0.59055118110236227" bottom="0.6692913385826772" header="0" footer="0"/>
  <pageSetup paperSize="9" scale="80" fitToHeight="2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12290" r:id="rId5">
          <objectPr defaultSize="0" autoPict="0" r:id="rId6">
            <anchor moveWithCells="1">
              <from>
                <xdr:col>0</xdr:col>
                <xdr:colOff>133350</xdr:colOff>
                <xdr:row>0</xdr:row>
                <xdr:rowOff>152400</xdr:rowOff>
              </from>
              <to>
                <xdr:col>2</xdr:col>
                <xdr:colOff>66675</xdr:colOff>
                <xdr:row>0</xdr:row>
                <xdr:rowOff>723900</xdr:rowOff>
              </to>
            </anchor>
          </objectPr>
        </oleObject>
      </mc:Choice>
      <mc:Fallback>
        <oleObject progId="Word.Picture.8" shapeId="1229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showGridLines="0" showZeros="0" tabSelected="1" view="pageBreakPreview" topLeftCell="A60" zoomScale="120" zoomScaleNormal="100" zoomScaleSheetLayoutView="120" workbookViewId="0">
      <selection activeCell="F75" sqref="F75"/>
    </sheetView>
  </sheetViews>
  <sheetFormatPr defaultColWidth="9.140625" defaultRowHeight="12.75"/>
  <cols>
    <col min="1" max="1" width="5.7109375" style="86" customWidth="1"/>
    <col min="2" max="2" width="11.7109375" style="86" customWidth="1"/>
    <col min="3" max="3" width="60.7109375" style="86" customWidth="1"/>
    <col min="4" max="4" width="10.140625" style="86" customWidth="1"/>
    <col min="5" max="5" width="11.7109375" style="86" customWidth="1"/>
    <col min="6" max="6" width="11.7109375" style="101" customWidth="1"/>
    <col min="7" max="7" width="11.7109375" style="86" customWidth="1"/>
    <col min="8" max="8" width="15.5703125" style="86" bestFit="1" customWidth="1"/>
    <col min="9" max="9" width="9.140625" style="86"/>
    <col min="10" max="10" width="11" style="86" bestFit="1" customWidth="1"/>
    <col min="11" max="16384" width="9.140625" style="86"/>
  </cols>
  <sheetData>
    <row r="1" spans="1:9" ht="65.099999999999994" customHeight="1">
      <c r="A1" s="175"/>
      <c r="B1" s="176"/>
      <c r="C1" s="194"/>
      <c r="D1" s="194"/>
      <c r="E1" s="194"/>
      <c r="F1" s="194"/>
      <c r="G1" s="194"/>
      <c r="H1" s="195"/>
    </row>
    <row r="2" spans="1:9" s="92" customFormat="1" ht="20.100000000000001" customHeight="1">
      <c r="A2" s="177" t="s">
        <v>35</v>
      </c>
      <c r="B2" s="178"/>
      <c r="C2" s="178"/>
      <c r="D2" s="178"/>
      <c r="E2" s="178"/>
      <c r="F2" s="178"/>
      <c r="G2" s="178"/>
      <c r="H2" s="179"/>
    </row>
    <row r="3" spans="1:9" s="93" customFormat="1" ht="20.100000000000001" customHeight="1">
      <c r="A3" s="180" t="str">
        <f>'Memória de Cálculo'!A3:D3</f>
        <v>PREFEITURA MUNICIPAL DE AREADO</v>
      </c>
      <c r="B3" s="181"/>
      <c r="C3" s="181"/>
      <c r="D3" s="205"/>
      <c r="E3" s="206" t="s">
        <v>41</v>
      </c>
      <c r="F3" s="207"/>
      <c r="G3" s="208" t="s">
        <v>39</v>
      </c>
      <c r="H3" s="209"/>
    </row>
    <row r="4" spans="1:9" s="93" customFormat="1" ht="29.25" customHeight="1">
      <c r="A4" s="171" t="str">
        <f>'Memória de Cálculo'!A4:D4</f>
        <v>OBRA: REFORMA DA PRAÇA DO ROSÁRIO</v>
      </c>
      <c r="B4" s="172"/>
      <c r="C4" s="172"/>
      <c r="D4" s="173"/>
      <c r="E4" s="206" t="s">
        <v>25</v>
      </c>
      <c r="F4" s="207"/>
      <c r="G4" s="203">
        <f ca="1">TODAY()</f>
        <v>45503</v>
      </c>
      <c r="H4" s="204"/>
    </row>
    <row r="5" spans="1:9" s="93" customFormat="1" ht="20.100000000000001" customHeight="1">
      <c r="A5" s="174" t="str">
        <f>'Memória de Cálculo'!A5:D5</f>
        <v>LOCAL: PRAÇA WENCESLAU BRÁZ, ROSÁRIO, AREADO/MG</v>
      </c>
      <c r="B5" s="174"/>
      <c r="C5" s="174"/>
      <c r="D5" s="174"/>
      <c r="E5" s="199" t="s">
        <v>6</v>
      </c>
      <c r="F5" s="199"/>
      <c r="G5" s="199"/>
      <c r="H5" s="199"/>
    </row>
    <row r="6" spans="1:9" s="93" customFormat="1" ht="24.95" customHeight="1">
      <c r="A6" s="196" t="s">
        <v>213</v>
      </c>
      <c r="B6" s="197"/>
      <c r="C6" s="197"/>
      <c r="D6" s="198"/>
      <c r="E6" s="103" t="s">
        <v>24</v>
      </c>
      <c r="F6" s="42" t="s">
        <v>3</v>
      </c>
      <c r="G6" s="103" t="s">
        <v>40</v>
      </c>
      <c r="H6" s="103" t="s">
        <v>4</v>
      </c>
    </row>
    <row r="7" spans="1:9" s="93" customFormat="1" ht="24.95" customHeight="1">
      <c r="A7" s="200" t="s">
        <v>44</v>
      </c>
      <c r="B7" s="201"/>
      <c r="C7" s="201"/>
      <c r="D7" s="202"/>
      <c r="E7" s="31" t="s">
        <v>32</v>
      </c>
      <c r="F7" s="126">
        <v>0.04</v>
      </c>
      <c r="G7" s="103" t="s">
        <v>38</v>
      </c>
      <c r="H7" s="127">
        <v>0.23730000000000001</v>
      </c>
    </row>
    <row r="8" spans="1:9" ht="3.75" customHeight="1">
      <c r="A8" s="169"/>
      <c r="B8" s="169"/>
      <c r="C8" s="169"/>
      <c r="D8" s="169"/>
      <c r="E8" s="169"/>
      <c r="F8" s="169"/>
      <c r="G8" s="169"/>
      <c r="H8" s="169"/>
    </row>
    <row r="9" spans="1:9" s="93" customFormat="1" ht="35.1" customHeight="1">
      <c r="A9" s="103" t="s">
        <v>0</v>
      </c>
      <c r="B9" s="103" t="s">
        <v>33</v>
      </c>
      <c r="C9" s="103" t="s">
        <v>34</v>
      </c>
      <c r="D9" s="103" t="s">
        <v>2</v>
      </c>
      <c r="E9" s="103" t="s">
        <v>1</v>
      </c>
      <c r="F9" s="30" t="s">
        <v>36</v>
      </c>
      <c r="G9" s="31" t="s">
        <v>37</v>
      </c>
      <c r="H9" s="31" t="s">
        <v>5</v>
      </c>
    </row>
    <row r="10" spans="1:9" s="107" customFormat="1" ht="11.25">
      <c r="A10" s="110" t="str">
        <f>'Memória de Cálculo'!A8</f>
        <v>1.0</v>
      </c>
      <c r="B10" s="111"/>
      <c r="C10" s="132" t="str">
        <f>'Memória de Cálculo'!C8</f>
        <v>SERVIÇOS PRELIMINARES</v>
      </c>
      <c r="D10" s="112"/>
      <c r="E10" s="106"/>
      <c r="F10" s="106"/>
      <c r="G10" s="106">
        <f>ROUND(F10+(F10*$H$7),2)</f>
        <v>0</v>
      </c>
      <c r="H10" s="133">
        <f>SUM(H11:H12)</f>
        <v>0</v>
      </c>
    </row>
    <row r="11" spans="1:9" s="93" customFormat="1" ht="56.25">
      <c r="A11" s="113" t="str">
        <f>'Memória de Cálculo'!A9</f>
        <v>1.1</v>
      </c>
      <c r="B11" s="113" t="str">
        <f>'Memória de Cálculo'!B9</f>
        <v>ED-28427</v>
      </c>
      <c r="C11" s="123" t="str">
        <f>'Memória de Cálculo'!C9</f>
        <v>PLACA DE OBRA – 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DEMÃOS.</v>
      </c>
      <c r="D11" s="113" t="str">
        <f>'Memória de Cálculo'!D9</f>
        <v>U</v>
      </c>
      <c r="E11" s="125">
        <f>'Memória de Cálculo'!E9</f>
        <v>1</v>
      </c>
      <c r="F11" s="128">
        <v>0</v>
      </c>
      <c r="G11" s="128">
        <f>ROUND(F11+(F11*$H$7),2)</f>
        <v>0</v>
      </c>
      <c r="H11" s="128">
        <f>SUM(E11*G11)</f>
        <v>0</v>
      </c>
    </row>
    <row r="12" spans="1:9" s="93" customFormat="1" ht="60" customHeight="1">
      <c r="A12" s="113" t="str">
        <f>'Memória de Cálculo'!A10</f>
        <v>1.2</v>
      </c>
      <c r="B12" s="113" t="str">
        <f>'Memória de Cálculo'!B10</f>
        <v>ED-50163</v>
      </c>
      <c r="C12" s="123" t="str">
        <f>'Memória de Cálculo'!C10</f>
        <v>TAPUME DE PROTEÇÃO PARA TRANSEUNTE EM TELA DE POLIETILENO, COM MÓDULO NA DIMENSÃO DE (150x150)CM, INCLUSIVE PONTALETE COM BASE DE APOIO EM CONCRETO MAGRO, FORNECIMENTO E MOVIMENTAÇÃO.</v>
      </c>
      <c r="D12" s="113" t="str">
        <f>'Memória de Cálculo'!D10</f>
        <v>M</v>
      </c>
      <c r="E12" s="125">
        <f>'Memória de Cálculo'!E10</f>
        <v>268.62</v>
      </c>
      <c r="F12" s="128">
        <v>0</v>
      </c>
      <c r="G12" s="128">
        <f t="shared" ref="G12" si="0">ROUND(F12+(F12*$H$7),2)</f>
        <v>0</v>
      </c>
      <c r="H12" s="128">
        <f>SUM(E12*G12)</f>
        <v>0</v>
      </c>
    </row>
    <row r="13" spans="1:9" s="93" customFormat="1" ht="5.0999999999999996" customHeight="1">
      <c r="A13" s="191"/>
      <c r="B13" s="192"/>
      <c r="C13" s="192"/>
      <c r="D13" s="192"/>
      <c r="E13" s="192"/>
      <c r="F13" s="192"/>
      <c r="G13" s="192"/>
      <c r="H13" s="193"/>
    </row>
    <row r="14" spans="1:9" s="107" customFormat="1" ht="11.25">
      <c r="A14" s="110" t="str">
        <f>'Memória de Cálculo'!A12</f>
        <v>2.0</v>
      </c>
      <c r="B14" s="108"/>
      <c r="C14" s="132" t="str">
        <f>'Memória de Cálculo'!C12</f>
        <v>DEMOLIÇÕES E REMOÇÕES</v>
      </c>
      <c r="D14" s="108"/>
      <c r="E14" s="106"/>
      <c r="F14" s="106"/>
      <c r="G14" s="106">
        <f t="shared" ref="G14:G15" si="1">ROUND(F14+(F14*$H$7),2)</f>
        <v>0</v>
      </c>
      <c r="H14" s="133">
        <f>SUM(H15:H19)</f>
        <v>0</v>
      </c>
      <c r="I14" s="109"/>
    </row>
    <row r="15" spans="1:9" s="93" customFormat="1" ht="45" customHeight="1">
      <c r="A15" s="113" t="str">
        <f>'Memória de Cálculo'!A13</f>
        <v>2.1</v>
      </c>
      <c r="B15" s="129" t="str">
        <f>'Memória de Cálculo'!B13</f>
        <v>ED-4843</v>
      </c>
      <c r="C15" s="130" t="str">
        <f>'Memória de Cálculo'!C13</f>
        <v>DEMOLIÇÃO MANUAL DE ALVENARIA DE TIJOLO CERÂMICO MACIÇO, INCLUSIVE AFASTAMENTO E  EMPILHAMENTO, EXCLUSIVE TRANSPORTE E RETIRADA DO MATERIAL DEMOLIDO</v>
      </c>
      <c r="D15" s="131" t="str">
        <f>'Memória de Cálculo'!D13</f>
        <v>M3</v>
      </c>
      <c r="E15" s="125">
        <f>'Memória de Cálculo'!E13</f>
        <v>40.19</v>
      </c>
      <c r="F15" s="128">
        <v>0</v>
      </c>
      <c r="G15" s="128">
        <f t="shared" si="1"/>
        <v>0</v>
      </c>
      <c r="H15" s="128">
        <f t="shared" ref="H15:H19" si="2">SUM(E15*G15)</f>
        <v>0</v>
      </c>
    </row>
    <row r="16" spans="1:9" s="93" customFormat="1" ht="45" customHeight="1">
      <c r="A16" s="113" t="str">
        <f>'Memória de Cálculo'!A14</f>
        <v>2.2</v>
      </c>
      <c r="B16" s="129" t="str">
        <f>'Memória de Cálculo'!B14</f>
        <v>ED-48480</v>
      </c>
      <c r="C16" s="130" t="str">
        <f>'Memória de Cálculo'!C14</f>
        <v>DEMOLIÇÃO MANUAL DE PISO CERÂMICO OU LADRILHO HIDRÁULICO, INCLUSIVE AFASTAMENTO E EMPILHAMENTO, EXCLUSIVE DEMOLIÇÃO DE  CONTRAPISO, TRANSPORTE E RETIRADA DO MATERIAL DEMOLIDO</v>
      </c>
      <c r="D16" s="131" t="str">
        <f>'Memória de Cálculo'!D14</f>
        <v>M2</v>
      </c>
      <c r="E16" s="125">
        <f>'Memória de Cálculo'!E14</f>
        <v>637.82000000000005</v>
      </c>
      <c r="F16" s="128">
        <v>0</v>
      </c>
      <c r="G16" s="128">
        <f t="shared" ref="G16:G21" si="3">ROUND(F16+(F16*$H$7),2)</f>
        <v>0</v>
      </c>
      <c r="H16" s="128">
        <f t="shared" si="2"/>
        <v>0</v>
      </c>
    </row>
    <row r="17" spans="1:9" s="93" customFormat="1" ht="45" customHeight="1">
      <c r="A17" s="113" t="str">
        <f>'Memória de Cálculo'!A15</f>
        <v>2.3</v>
      </c>
      <c r="B17" s="129" t="str">
        <f>'Memória de Cálculo'!B15</f>
        <v>RO-41599</v>
      </c>
      <c r="C17" s="130" t="str">
        <f>'Memória de Cálculo'!C15</f>
        <v>Demolição de concreto simples</v>
      </c>
      <c r="D17" s="131" t="str">
        <f>'Memória de Cálculo'!D15</f>
        <v>M3</v>
      </c>
      <c r="E17" s="125">
        <f>'Memória de Cálculo'!E15</f>
        <v>0.75</v>
      </c>
      <c r="F17" s="128">
        <v>0</v>
      </c>
      <c r="G17" s="128">
        <f t="shared" si="3"/>
        <v>0</v>
      </c>
      <c r="H17" s="128">
        <f t="shared" si="2"/>
        <v>0</v>
      </c>
    </row>
    <row r="18" spans="1:9" s="93" customFormat="1" ht="45" customHeight="1">
      <c r="A18" s="113" t="str">
        <f>'Memória de Cálculo'!A16</f>
        <v>2.4</v>
      </c>
      <c r="B18" s="129" t="str">
        <f>'Memória de Cálculo'!B16</f>
        <v>ED-51131</v>
      </c>
      <c r="C18" s="130" t="str">
        <f>'Memória de Cálculo'!C16</f>
        <v>CARGA MANUAL DE MATERIAL DE QUALQUER NATUREZA SOBRE CAMINHÃO, EXCLUSIVE TRANSPORTE</v>
      </c>
      <c r="D18" s="131" t="str">
        <f>'Memória de Cálculo'!D16</f>
        <v>M3</v>
      </c>
      <c r="E18" s="125">
        <f>'Memória de Cálculo'!E16</f>
        <v>60.07</v>
      </c>
      <c r="F18" s="128">
        <v>0</v>
      </c>
      <c r="G18" s="128">
        <f t="shared" si="3"/>
        <v>0</v>
      </c>
      <c r="H18" s="128">
        <f t="shared" si="2"/>
        <v>0</v>
      </c>
    </row>
    <row r="19" spans="1:9" s="93" customFormat="1" ht="45" customHeight="1">
      <c r="A19" s="113" t="str">
        <f>'Memória de Cálculo'!A17</f>
        <v>2.5</v>
      </c>
      <c r="B19" s="129" t="str">
        <f>'Memória de Cálculo'!B17</f>
        <v>ED-29229</v>
      </c>
      <c r="C19" s="130" t="str">
        <f>'Memória de Cálculo'!C17</f>
        <v>TRANSPORTE DE MATERIAL DE QUALQUER NATUREZA EM CAMINHÃO, DISTÂNCIA MENOR OU IGUAL A 1KM, DENTRO DO PERÍMETRO URBANO, EXCLUSIVE CARGA, INCLUSIVE DESCARGA</v>
      </c>
      <c r="D19" s="131" t="str">
        <f>'Memória de Cálculo'!D17</f>
        <v>M3</v>
      </c>
      <c r="E19" s="125">
        <f>'Memória de Cálculo'!E17</f>
        <v>60.07</v>
      </c>
      <c r="F19" s="128">
        <v>0</v>
      </c>
      <c r="G19" s="128">
        <f t="shared" si="3"/>
        <v>0</v>
      </c>
      <c r="H19" s="128">
        <f t="shared" si="2"/>
        <v>0</v>
      </c>
    </row>
    <row r="20" spans="1:9" s="93" customFormat="1" ht="11.25">
      <c r="A20" s="110" t="str">
        <f>'Memória de Cálculo'!A19</f>
        <v>3.0</v>
      </c>
      <c r="B20" s="108"/>
      <c r="C20" s="132" t="str">
        <f>'Memória de Cálculo'!C19</f>
        <v>CORTES DE TERRA</v>
      </c>
      <c r="D20" s="108"/>
      <c r="E20" s="106"/>
      <c r="F20" s="106"/>
      <c r="G20" s="106">
        <f t="shared" si="3"/>
        <v>0</v>
      </c>
      <c r="H20" s="133">
        <f>SUM(H21)</f>
        <v>0</v>
      </c>
    </row>
    <row r="21" spans="1:9" s="93" customFormat="1" ht="45" customHeight="1">
      <c r="A21" s="113" t="str">
        <f>'Memória de Cálculo'!A20</f>
        <v>3.1</v>
      </c>
      <c r="B21" s="129" t="str">
        <f>'Memória de Cálculo'!B20</f>
        <v>ED-51110</v>
      </c>
      <c r="C21" s="130" t="str">
        <f>'Memória de Cálculo'!C20</f>
        <v>ESCAVAÇÃO MANUAL DE TERRA (DESATERRO MANUAL), INCLUSIVE DESCARGA LATERAL, EXCLUSIVE RETIRADA E TRANSPORTE DO MATERIAL ESCAVADO</v>
      </c>
      <c r="D21" s="131" t="str">
        <f>'Memória de Cálculo'!D20</f>
        <v>M3</v>
      </c>
      <c r="E21" s="125">
        <f>'Memória de Cálculo'!E20</f>
        <v>1.47</v>
      </c>
      <c r="F21" s="128">
        <v>0</v>
      </c>
      <c r="G21" s="128">
        <f t="shared" si="3"/>
        <v>0</v>
      </c>
      <c r="H21" s="128">
        <f>SUM(E21*G21)</f>
        <v>0</v>
      </c>
    </row>
    <row r="22" spans="1:9" s="93" customFormat="1" ht="11.25">
      <c r="A22" s="110" t="str">
        <f>'Memória de Cálculo'!A22</f>
        <v>4.0</v>
      </c>
      <c r="B22" s="108"/>
      <c r="C22" s="132" t="str">
        <f>'Memória de Cálculo'!C22</f>
        <v>ESTRUTURAS EM CONCRETO E AMARRAÇÕES</v>
      </c>
      <c r="D22" s="108"/>
      <c r="E22" s="106"/>
      <c r="F22" s="106"/>
      <c r="G22" s="106">
        <f t="shared" ref="G22" si="4">ROUND(F22+(F22*$H$7),2)</f>
        <v>0</v>
      </c>
      <c r="H22" s="133">
        <f>SUM(H23:H28)</f>
        <v>0</v>
      </c>
    </row>
    <row r="23" spans="1:9" s="93" customFormat="1" ht="60" customHeight="1">
      <c r="A23" s="153" t="str">
        <f>'Memória de Cálculo'!A23</f>
        <v>4.1</v>
      </c>
      <c r="B23" s="129" t="str">
        <f>'Memória de Cálculo'!B23</f>
        <v>ED-29548</v>
      </c>
      <c r="C23" s="148" t="str">
        <f>'Memória de Cálculo'!C23</f>
        <v>Pilares a serem realizados para suportar aterro- CORTE, DOBRA E MONTAGEM DE AÇO CA-60, DIÂMETRO 5MM, INCLUSIVE ESPAÇADOR</v>
      </c>
      <c r="D23" s="131" t="str">
        <f>'Memória de Cálculo'!D23</f>
        <v>KG</v>
      </c>
      <c r="E23" s="125">
        <f>'Memória de Cálculo'!E23</f>
        <v>21.88</v>
      </c>
      <c r="F23" s="128">
        <v>0</v>
      </c>
      <c r="G23" s="128">
        <f t="shared" ref="G23" si="5">ROUND(F23+(F23*$H$7),2)</f>
        <v>0</v>
      </c>
      <c r="H23" s="128">
        <f t="shared" ref="H23" si="6">SUM(E23*G23)</f>
        <v>0</v>
      </c>
      <c r="I23" s="94"/>
    </row>
    <row r="24" spans="1:9" s="93" customFormat="1" ht="60" customHeight="1">
      <c r="A24" s="162" t="str">
        <f>'Memória de Cálculo'!A24</f>
        <v>4.2</v>
      </c>
      <c r="B24" s="129" t="str">
        <f>'Memória de Cálculo'!B24</f>
        <v>ED-29551</v>
      </c>
      <c r="C24" s="161" t="str">
        <f>'Memória de Cálculo'!C24</f>
        <v>Pilares a serem realizados para suportar aterro-  CORTE, DOBRA E MONTAGEM DE AÇO CA-50, DIÂMETRO 10MM, INCLUSIVE ESPAÇADOR</v>
      </c>
      <c r="D24" s="131" t="str">
        <f>'Memória de Cálculo'!D24</f>
        <v>KG</v>
      </c>
      <c r="E24" s="125">
        <f>'Memória de Cálculo'!E24</f>
        <v>76.58</v>
      </c>
      <c r="F24" s="128">
        <v>0</v>
      </c>
      <c r="G24" s="128">
        <f t="shared" ref="G24:G28" si="7">ROUND(F24+(F24*$H$7),2)</f>
        <v>0</v>
      </c>
      <c r="H24" s="128">
        <f t="shared" ref="H24:H28" si="8">SUM(E24*G24)</f>
        <v>0</v>
      </c>
      <c r="I24" s="94"/>
    </row>
    <row r="25" spans="1:9" s="93" customFormat="1" ht="60" customHeight="1">
      <c r="A25" s="162" t="str">
        <f>'Memória de Cálculo'!A25</f>
        <v>4.3</v>
      </c>
      <c r="B25" s="129" t="str">
        <f>'Memória de Cálculo'!B25</f>
        <v>ED-49643</v>
      </c>
      <c r="C25" s="161" t="str">
        <f>'Memória de Cálculo'!C25</f>
        <v>Pilares a serem realizados para suportar aterro- FÔRMA E DESFORMA DE TÁBUA E SARRAFO, REAPROVEITAMENTO (3X), EXCLUSIVE ESCORAMENTO</v>
      </c>
      <c r="D25" s="131" t="str">
        <f>'Memória de Cálculo'!D25</f>
        <v>M2</v>
      </c>
      <c r="E25" s="125">
        <f>'Memória de Cálculo'!E25</f>
        <v>8.92</v>
      </c>
      <c r="F25" s="128">
        <v>0</v>
      </c>
      <c r="G25" s="128">
        <f t="shared" si="7"/>
        <v>0</v>
      </c>
      <c r="H25" s="128">
        <f t="shared" si="8"/>
        <v>0</v>
      </c>
      <c r="I25" s="94"/>
    </row>
    <row r="26" spans="1:9" s="93" customFormat="1" ht="60" customHeight="1">
      <c r="A26" s="162" t="str">
        <f>'Memória de Cálculo'!A26</f>
        <v>4.4</v>
      </c>
      <c r="B26" s="129" t="str">
        <f>'Memória de Cálculo'!B26</f>
        <v>ED-49804</v>
      </c>
      <c r="C26" s="161" t="str">
        <f>'Memória de Cálculo'!C26</f>
        <v>Pilares a serem realizados para suportar aterro - PILARES-FORNECIMENTO DE CONCRETO ESTRUTURAL, USINADO BOMBEADO, COM FCK 20 MPA, INCLUSIVE LANÇAMENTO E ACABAMENTO</v>
      </c>
      <c r="D26" s="131" t="str">
        <f>'Memória de Cálculo'!D26</f>
        <v>M3</v>
      </c>
      <c r="E26" s="125">
        <f>'Memória de Cálculo'!E26</f>
        <v>0.87</v>
      </c>
      <c r="F26" s="128">
        <v>0</v>
      </c>
      <c r="G26" s="128">
        <f t="shared" si="7"/>
        <v>0</v>
      </c>
      <c r="H26" s="128">
        <f t="shared" si="8"/>
        <v>0</v>
      </c>
      <c r="I26" s="94"/>
    </row>
    <row r="27" spans="1:9" s="93" customFormat="1" ht="60" customHeight="1">
      <c r="A27" s="162" t="str">
        <f>'Memória de Cálculo'!A27</f>
        <v>4.5</v>
      </c>
      <c r="B27" s="129" t="str">
        <f>'Memória de Cálculo'!B27</f>
        <v>ED-29551</v>
      </c>
      <c r="C27" s="161" t="str">
        <f>'Memória de Cálculo'!C27</f>
        <v>Vigas de respaldo e amarração. Aqui 2 fiadas de ferro de 10mm - CORTE, DOBRA E MONTAGEM DE AÇO CA-50, DIÂMETRO 10MM, INCLUSIVE ESPAÇADOR</v>
      </c>
      <c r="D27" s="131" t="str">
        <f>'Memória de Cálculo'!D27</f>
        <v>KG</v>
      </c>
      <c r="E27" s="125">
        <f>'Memória de Cálculo'!E27</f>
        <v>86.15</v>
      </c>
      <c r="F27" s="128">
        <v>0</v>
      </c>
      <c r="G27" s="128">
        <f t="shared" si="7"/>
        <v>0</v>
      </c>
      <c r="H27" s="128">
        <f t="shared" si="8"/>
        <v>0</v>
      </c>
      <c r="I27" s="94"/>
    </row>
    <row r="28" spans="1:9" s="93" customFormat="1" ht="20.100000000000001" customHeight="1">
      <c r="A28" s="162" t="str">
        <f>'Memória de Cálculo'!A28</f>
        <v>4.6</v>
      </c>
      <c r="B28" s="129" t="str">
        <f>'Memória de Cálculo'!B28</f>
        <v>ED-48392</v>
      </c>
      <c r="C28" s="161" t="str">
        <f>'Memória de Cálculo'!C28</f>
        <v>Vigas de respaldo e amarração – CINTA DE AMARRAÇÃO DE ALVENARIA COM BLOCO DE CONCRETO ESTRUTURAL, CANALETA TIPO "U", ESP. 19CM, (FBK 4, 5MPA), COM ACABAMENTO APARENTE, INCLUSIVE ARGAMASSA PARA ASSENTAMENTO, EXCLUSIVE GRAUTE E ARMAÇÃO</v>
      </c>
      <c r="D28" s="131" t="str">
        <f>'Memória de Cálculo'!D28</f>
        <v>M2</v>
      </c>
      <c r="E28" s="125">
        <f>'Memória de Cálculo'!E28</f>
        <v>13.26</v>
      </c>
      <c r="F28" s="128">
        <v>0</v>
      </c>
      <c r="G28" s="128">
        <f t="shared" si="7"/>
        <v>0</v>
      </c>
      <c r="H28" s="128">
        <f t="shared" si="8"/>
        <v>0</v>
      </c>
      <c r="I28" s="94"/>
    </row>
    <row r="29" spans="1:9" s="93" customFormat="1" ht="5.0999999999999996" customHeight="1">
      <c r="A29" s="170"/>
      <c r="B29" s="170"/>
      <c r="C29" s="170"/>
      <c r="D29" s="170"/>
      <c r="E29" s="170"/>
      <c r="F29" s="170"/>
      <c r="G29" s="170"/>
      <c r="H29" s="170"/>
    </row>
    <row r="30" spans="1:9" s="107" customFormat="1" ht="11.25">
      <c r="A30" s="105" t="str">
        <f>'Memória de Cálculo'!A30</f>
        <v>5.0</v>
      </c>
      <c r="B30" s="105">
        <f>'Memória de Cálculo'!B30</f>
        <v>0</v>
      </c>
      <c r="C30" s="132" t="str">
        <f>'Memória de Cálculo'!C30</f>
        <v>ALVENARIAS</v>
      </c>
      <c r="D30" s="108"/>
      <c r="E30" s="106"/>
      <c r="F30" s="106"/>
      <c r="G30" s="106">
        <f t="shared" ref="G30:G31" si="9">ROUND(F30+(F30*$H$7),2)</f>
        <v>0</v>
      </c>
      <c r="H30" s="133">
        <f>SUM(H31:H32)</f>
        <v>0</v>
      </c>
      <c r="I30" s="109"/>
    </row>
    <row r="31" spans="1:9" s="93" customFormat="1" ht="60" customHeight="1">
      <c r="A31" s="134" t="str">
        <f>'Memória de Cálculo'!A31</f>
        <v>5.1</v>
      </c>
      <c r="B31" s="134" t="str">
        <f>'Memória de Cálculo'!B31</f>
        <v>ED-48193</v>
      </c>
      <c r="C31" s="135" t="str">
        <f>'Memória de Cálculo'!C31</f>
        <v>ALVENARIA DE VEDAÇÃO COM BLOCO DE CONCRETO, ESP. 19CM, PARA REVESTIMENTO, INCLUSIVE ARGAMASSA PARA ASSENTAMENTO</v>
      </c>
      <c r="D31" s="136" t="str">
        <f>'Memória de Cálculo'!D31</f>
        <v>M2</v>
      </c>
      <c r="E31" s="125">
        <f>'Memória de Cálculo'!E31</f>
        <v>16.47</v>
      </c>
      <c r="F31" s="137">
        <v>0</v>
      </c>
      <c r="G31" s="138">
        <f t="shared" si="9"/>
        <v>0</v>
      </c>
      <c r="H31" s="128">
        <f t="shared" ref="H31:H32" si="10">SUM(E31*G31)</f>
        <v>0</v>
      </c>
      <c r="I31" s="94"/>
    </row>
    <row r="32" spans="1:9" s="93" customFormat="1" ht="60" customHeight="1">
      <c r="A32" s="134" t="str">
        <f>'Memória de Cálculo'!A32</f>
        <v>5.2</v>
      </c>
      <c r="B32" s="134" t="str">
        <f>'Memória de Cálculo'!B32</f>
        <v>ED-48231</v>
      </c>
      <c r="C32" s="135" t="str">
        <f>'Memória de Cálculo'!C32</f>
        <v>ALVENARIA DE VEDAÇÃO COM TIJOLO CERÂMICO FURADO, ESP. 9CM, PARA REVESTIMENTO, INCLUSIVE ARGAMASSA PARA ASSENTAMENTO</v>
      </c>
      <c r="D32" s="136" t="str">
        <f>'Memória de Cálculo'!D32</f>
        <v>M2</v>
      </c>
      <c r="E32" s="125">
        <f>'Memória de Cálculo'!E32</f>
        <v>37.770000000000003</v>
      </c>
      <c r="F32" s="137">
        <v>0</v>
      </c>
      <c r="G32" s="138">
        <f t="shared" ref="G32:G33" si="11">ROUND(F32+(F32*$H$7),2)</f>
        <v>0</v>
      </c>
      <c r="H32" s="128">
        <f t="shared" si="10"/>
        <v>0</v>
      </c>
      <c r="I32" s="94"/>
    </row>
    <row r="33" spans="1:9" s="93" customFormat="1" ht="11.25">
      <c r="A33" s="105" t="str">
        <f>'Memória de Cálculo'!A34</f>
        <v>6.0</v>
      </c>
      <c r="B33" s="105">
        <f>'Memória de Cálculo'!B33</f>
        <v>0</v>
      </c>
      <c r="C33" s="132" t="str">
        <f>'Memória de Cálculo'!C34</f>
        <v>IMPERMEABILIZAÇÃO</v>
      </c>
      <c r="D33" s="108"/>
      <c r="E33" s="106"/>
      <c r="F33" s="106"/>
      <c r="G33" s="106">
        <f t="shared" si="11"/>
        <v>0</v>
      </c>
      <c r="H33" s="133">
        <f>SUM(H34)</f>
        <v>0</v>
      </c>
      <c r="I33" s="94"/>
    </row>
    <row r="34" spans="1:9" s="93" customFormat="1" ht="60" customHeight="1">
      <c r="A34" s="134" t="str">
        <f>'Memória de Cálculo'!A35</f>
        <v>6.1</v>
      </c>
      <c r="B34" s="120" t="str">
        <f>'Memória de Cálculo'!B35</f>
        <v>ED-50174</v>
      </c>
      <c r="C34" s="135" t="str">
        <f>'Memória de Cálculo'!C35</f>
        <v>PINTURA COM EMULSÃO ASFÁLTICA, DUAS (2) DEMÃOS</v>
      </c>
      <c r="D34" s="136" t="str">
        <f>'Memória de Cálculo'!D35</f>
        <v>M2</v>
      </c>
      <c r="E34" s="125">
        <f>'Memória de Cálculo'!E35</f>
        <v>83.78</v>
      </c>
      <c r="F34" s="137">
        <v>0</v>
      </c>
      <c r="G34" s="138">
        <f t="shared" ref="G34:G51" si="12">ROUND(F34+(F34*$H$7),2)</f>
        <v>0</v>
      </c>
      <c r="H34" s="128">
        <f>SUM(E34*G34)</f>
        <v>0</v>
      </c>
      <c r="I34" s="94"/>
    </row>
    <row r="35" spans="1:9" s="93" customFormat="1" ht="11.25">
      <c r="A35" s="105" t="str">
        <f>'Memória de Cálculo'!A37</f>
        <v>7.0</v>
      </c>
      <c r="B35" s="105" t="str">
        <f>'Memória de Cálculo'!B35</f>
        <v>ED-50174</v>
      </c>
      <c r="C35" s="132" t="str">
        <f>'Memória de Cálculo'!C37</f>
        <v>ATERROS E CAMADA DE BRITA PARA ONDE PARQUINHO</v>
      </c>
      <c r="D35" s="108"/>
      <c r="E35" s="106"/>
      <c r="F35" s="106"/>
      <c r="G35" s="106">
        <f t="shared" si="12"/>
        <v>0</v>
      </c>
      <c r="H35" s="133">
        <f>SUM(H36:H37)</f>
        <v>0</v>
      </c>
      <c r="I35" s="94"/>
    </row>
    <row r="36" spans="1:9" s="93" customFormat="1" ht="60" customHeight="1">
      <c r="A36" s="134" t="str">
        <f>'Memória de Cálculo'!A38</f>
        <v>7.1</v>
      </c>
      <c r="B36" s="120" t="str">
        <f>'Memória de Cálculo'!B38</f>
        <v>RO-43429</v>
      </c>
      <c r="C36" s="135" t="str">
        <f>'Memória de Cálculo'!C38</f>
        <v>Reaterro e compactação com soquete vibratório</v>
      </c>
      <c r="D36" s="136" t="str">
        <f>'Memória de Cálculo'!D38</f>
        <v>M3</v>
      </c>
      <c r="E36" s="125">
        <f>'Memória de Cálculo'!E38</f>
        <v>34.15</v>
      </c>
      <c r="F36" s="137">
        <v>0</v>
      </c>
      <c r="G36" s="138">
        <f t="shared" si="12"/>
        <v>0</v>
      </c>
      <c r="H36" s="128">
        <f t="shared" ref="H36:H37" si="13">SUM(E36*G36)</f>
        <v>0</v>
      </c>
      <c r="I36" s="94"/>
    </row>
    <row r="37" spans="1:9" s="93" customFormat="1" ht="60" customHeight="1">
      <c r="A37" s="134" t="str">
        <f>'Memória de Cálculo'!A39</f>
        <v>7.2</v>
      </c>
      <c r="B37" s="120" t="str">
        <f>'Memória de Cálculo'!B39</f>
        <v>ED-49813</v>
      </c>
      <c r="C37" s="135" t="str">
        <f>'Memória de Cálculo'!C39</f>
        <v>LASTRO DE BRITA COM PEDRA BRITADA NÚMERO 2 E 3, INCLUSIVE ADENSAMENTO E APILOAMENTO MANUAL</v>
      </c>
      <c r="D37" s="136" t="str">
        <f>'Memória de Cálculo'!D39</f>
        <v>M3</v>
      </c>
      <c r="E37" s="125">
        <f>'Memória de Cálculo'!E39</f>
        <v>9.99</v>
      </c>
      <c r="F37" s="137">
        <v>0</v>
      </c>
      <c r="G37" s="138">
        <f t="shared" ref="G37" si="14">ROUND(F37+(F37*$H$7),2)</f>
        <v>0</v>
      </c>
      <c r="H37" s="128">
        <f t="shared" si="13"/>
        <v>0</v>
      </c>
      <c r="I37" s="94"/>
    </row>
    <row r="38" spans="1:9" s="93" customFormat="1" ht="11.25">
      <c r="A38" s="105" t="str">
        <f>'Memória de Cálculo'!A41</f>
        <v>8.0</v>
      </c>
      <c r="B38" s="105"/>
      <c r="C38" s="132" t="str">
        <f>'Memória de Cálculo'!C41</f>
        <v>PISOS E GRAMADO</v>
      </c>
      <c r="D38" s="108"/>
      <c r="E38" s="106"/>
      <c r="F38" s="106"/>
      <c r="G38" s="106"/>
      <c r="H38" s="133">
        <f>SUM(H39:H43)</f>
        <v>0</v>
      </c>
      <c r="I38" s="94"/>
    </row>
    <row r="39" spans="1:9" s="93" customFormat="1" ht="60" customHeight="1">
      <c r="A39" s="134" t="str">
        <f>'Memória de Cálculo'!A42</f>
        <v>8.1</v>
      </c>
      <c r="B39" s="120" t="s">
        <v>211</v>
      </c>
      <c r="C39" s="135" t="str">
        <f>'Memória de Cálculo'!C42</f>
        <v>PISO EMBORRACHADO DRENANTE COLORIDO, PARA RECEBER O PARQUINHO</v>
      </c>
      <c r="D39" s="136" t="str">
        <f>'Memória de Cálculo'!D42</f>
        <v>M2</v>
      </c>
      <c r="E39" s="125">
        <f>'Memória de Cálculo'!E42</f>
        <v>199.89</v>
      </c>
      <c r="F39" s="137">
        <v>0</v>
      </c>
      <c r="G39" s="138">
        <f t="shared" ref="G39" si="15">ROUND(F39+(F39*$H$7),2)</f>
        <v>0</v>
      </c>
      <c r="H39" s="128">
        <f t="shared" ref="H39:H66" si="16">SUM(E39*G39)</f>
        <v>0</v>
      </c>
      <c r="I39" s="94"/>
    </row>
    <row r="40" spans="1:9" s="93" customFormat="1" ht="60" customHeight="1">
      <c r="A40" s="134" t="str">
        <f>'Memória de Cálculo'!A43</f>
        <v>8.2</v>
      </c>
      <c r="B40" s="120" t="s">
        <v>187</v>
      </c>
      <c r="C40" s="135" t="str">
        <f>'Memória de Cálculo'!C43</f>
        <v>CAMADA DE REGULARIZAÇÃO COM ARGAMASSA, TRAÇO 1:3 ( CIMENTO E AREIA), ESP. 15MM, APLICAÇÃO MANUAL,  INCLUSIVE ARGAMASSA COM PREPARO MECANIZADO</v>
      </c>
      <c r="D40" s="136" t="str">
        <f>'Memória de Cálculo'!D43</f>
        <v>M2</v>
      </c>
      <c r="E40" s="125">
        <f>'Memória de Cálculo'!E43</f>
        <v>637.82000000000005</v>
      </c>
      <c r="F40" s="137">
        <v>0</v>
      </c>
      <c r="G40" s="138">
        <f t="shared" ref="G40:G43" si="17">ROUND(F40+(F40*$H$7),2)</f>
        <v>0</v>
      </c>
      <c r="H40" s="128">
        <f t="shared" si="16"/>
        <v>0</v>
      </c>
      <c r="I40" s="94"/>
    </row>
    <row r="41" spans="1:9" s="93" customFormat="1" ht="60" customHeight="1">
      <c r="A41" s="134" t="str">
        <f>'Memória de Cálculo'!A44</f>
        <v>8.3</v>
      </c>
      <c r="B41" s="120" t="s">
        <v>188</v>
      </c>
      <c r="C41" s="135" t="str">
        <f>'Memória de Cálculo'!C44</f>
        <v>PISO PODOTÁTIL DE CONCRETO, ALERTA OU DIRECIONAL, APLICADO EM PISO (40X40CM) COM JUNTA SECA, COR VERMELHO/AMARELO,  ASSENTAMENTO COM ARGAMASSA INDUSTRIALIZADA, INCLUSIVE FORNECIMENTO E INSTALAÇÃO</v>
      </c>
      <c r="D41" s="136" t="str">
        <f>'Memória de Cálculo'!D44</f>
        <v>M2</v>
      </c>
      <c r="E41" s="125">
        <f>'Memória de Cálculo'!E44</f>
        <v>20.9</v>
      </c>
      <c r="F41" s="137">
        <v>0</v>
      </c>
      <c r="G41" s="138">
        <f t="shared" si="17"/>
        <v>0</v>
      </c>
      <c r="H41" s="128">
        <f t="shared" si="16"/>
        <v>0</v>
      </c>
      <c r="I41" s="94"/>
    </row>
    <row r="42" spans="1:9" s="93" customFormat="1" ht="60" customHeight="1">
      <c r="A42" s="134" t="str">
        <f>'Memória de Cálculo'!A45</f>
        <v>8.4</v>
      </c>
      <c r="B42" s="120" t="s">
        <v>118</v>
      </c>
      <c r="C42" s="135" t="str">
        <f>'Memória de Cálculo'!C45</f>
        <v>REVESTIMENTO COM LADRILHO HIDRÁULICO APLICADO EM PISO (20X20CM) COM JUNTA SECA, COM UMA (1) COR, ASSENTAMENTO COM ARGAMASSA INDUSTRIALIZADA</v>
      </c>
      <c r="D42" s="136" t="str">
        <f>'Memória de Cálculo'!D45</f>
        <v>M2</v>
      </c>
      <c r="E42" s="125">
        <f>'Memória de Cálculo'!E45</f>
        <v>616.91999999999996</v>
      </c>
      <c r="F42" s="137">
        <v>0</v>
      </c>
      <c r="G42" s="138">
        <f t="shared" si="17"/>
        <v>0</v>
      </c>
      <c r="H42" s="128">
        <f t="shared" si="16"/>
        <v>0</v>
      </c>
      <c r="I42" s="94"/>
    </row>
    <row r="43" spans="1:9" s="93" customFormat="1" ht="60" customHeight="1">
      <c r="A43" s="134" t="str">
        <f>'Memória de Cálculo'!A46</f>
        <v>8.5</v>
      </c>
      <c r="B43" s="120" t="s">
        <v>120</v>
      </c>
      <c r="C43" s="135" t="str">
        <f>'Memória de Cálculo'!C46</f>
        <v>PLANTIO DE GRAMA ESMERALDA EM PLACAS, INCLUSIVE TERRA VEGETAL E CONSERVAÇÃO POR TRINTA (30) DIAS</v>
      </c>
      <c r="D43" s="136" t="str">
        <f>'Memória de Cálculo'!D46</f>
        <v>M2</v>
      </c>
      <c r="E43" s="125">
        <f>'Memória de Cálculo'!E46</f>
        <v>511.25</v>
      </c>
      <c r="F43" s="137">
        <v>0</v>
      </c>
      <c r="G43" s="138">
        <f t="shared" si="17"/>
        <v>0</v>
      </c>
      <c r="H43" s="128">
        <f t="shared" si="16"/>
        <v>0</v>
      </c>
      <c r="I43" s="94"/>
    </row>
    <row r="44" spans="1:9" s="93" customFormat="1" ht="22.5">
      <c r="A44" s="105" t="str">
        <f>'Memória de Cálculo'!A48</f>
        <v>9.0</v>
      </c>
      <c r="B44" s="105"/>
      <c r="C44" s="132" t="str">
        <f>'Memória de Cálculo'!C48</f>
        <v>RECOMPOSIÇÃO DE BLOQUETES E REALIZAÇÃO DE FAIXA ELEVADA EM CBUQ</v>
      </c>
      <c r="D44" s="108"/>
      <c r="E44" s="106"/>
      <c r="F44" s="106"/>
      <c r="G44" s="106"/>
      <c r="H44" s="133">
        <f>SUM(H45:H49)</f>
        <v>0</v>
      </c>
      <c r="I44" s="94"/>
    </row>
    <row r="45" spans="1:9" s="93" customFormat="1" ht="78.75">
      <c r="A45" s="134" t="str">
        <f>'Memória de Cálculo'!A49</f>
        <v>9.1</v>
      </c>
      <c r="B45" s="120" t="s">
        <v>129</v>
      </c>
      <c r="C45" s="135" t="str">
        <f>'Memória de Cálculo'!C49</f>
        <v>EXECUÇÃO DE PAVIMENTO INTERTRAVADO EM BLOCO SEXTAVADO, ESPESSURA 8CM, FCK 35MPA, INCLUINDO
FORNECIMENTO E TRANSPORTE DE TODOS OS MATERIAIS E COLCHÃO DE ASSENTAMENTO COM ESPESSURA 6CM
EXECUÇÃO DE PAVIMENTO INTERTRAVADO EM BLOCO SEXTAVADO, ESPESSURA 8CM, FCK 35MPA, INCLUINDO FORNECIMENTO E TRANSPORTE DE TODOS OS MATERIAIS E COLCHÃO DE ASSENTAMENTO COM ESPESSURA 6CM</v>
      </c>
      <c r="D45" s="136" t="str">
        <f>'Memória de Cálculo'!D49</f>
        <v>M2</v>
      </c>
      <c r="E45" s="125">
        <f>'Memória de Cálculo'!E49</f>
        <v>47.6</v>
      </c>
      <c r="F45" s="137">
        <v>0</v>
      </c>
      <c r="G45" s="138">
        <f t="shared" ref="G45" si="18">ROUND(F45+(F45*$H$7),2)</f>
        <v>0</v>
      </c>
      <c r="H45" s="128">
        <f t="shared" si="16"/>
        <v>0</v>
      </c>
      <c r="I45" s="94"/>
    </row>
    <row r="46" spans="1:9" s="93" customFormat="1" ht="60" customHeight="1">
      <c r="A46" s="134" t="str">
        <f>'Memória de Cálculo'!A50</f>
        <v>9.2</v>
      </c>
      <c r="B46" s="120" t="s">
        <v>131</v>
      </c>
      <c r="C46" s="135" t="str">
        <f>'Memória de Cálculo'!C50</f>
        <v>Concreto betuminoso usinado a quente - CBUQ (Execução, incluindo usinagem, aplicação, espalhamento e compactação, fornecimento dos agregados e material betuminoso, exclui transporte dos agregados e do material betuminoso até usina e da massa pronta até a pista)</v>
      </c>
      <c r="D46" s="136" t="str">
        <f>'Memória de Cálculo'!D50</f>
        <v>M3</v>
      </c>
      <c r="E46" s="125">
        <f>'Memória de Cálculo'!E50</f>
        <v>6.97</v>
      </c>
      <c r="F46" s="137">
        <v>0</v>
      </c>
      <c r="G46" s="138">
        <f t="shared" ref="G46:G49" si="19">ROUND(F46+(F46*$H$7),2)</f>
        <v>0</v>
      </c>
      <c r="H46" s="128">
        <f t="shared" si="16"/>
        <v>0</v>
      </c>
      <c r="I46" s="94"/>
    </row>
    <row r="47" spans="1:9" s="93" customFormat="1" ht="60" customHeight="1">
      <c r="A47" s="134" t="str">
        <f>'Memória de Cálculo'!A51</f>
        <v>9.3</v>
      </c>
      <c r="B47" s="120" t="s">
        <v>189</v>
      </c>
      <c r="C47" s="135" t="str">
        <f>'Memória de Cálculo'!C51</f>
        <v>Imprimação (Execução e fornecimento do material betuminoso, exclusive transporte do material betuminoso)</v>
      </c>
      <c r="D47" s="136" t="str">
        <f>'Memória de Cálculo'!D51</f>
        <v>M2</v>
      </c>
      <c r="E47" s="125">
        <f>'Memória de Cálculo'!E51</f>
        <v>54.83</v>
      </c>
      <c r="F47" s="137">
        <v>0</v>
      </c>
      <c r="G47" s="138">
        <f t="shared" si="19"/>
        <v>0</v>
      </c>
      <c r="H47" s="128">
        <f t="shared" si="16"/>
        <v>0</v>
      </c>
      <c r="I47" s="94"/>
    </row>
    <row r="48" spans="1:9" s="93" customFormat="1" ht="60" customHeight="1">
      <c r="A48" s="134" t="str">
        <f>'Memória de Cálculo'!A52</f>
        <v>9.4</v>
      </c>
      <c r="B48" s="120" t="s">
        <v>58</v>
      </c>
      <c r="C48" s="135" t="str">
        <f>'Memória de Cálculo'!C52</f>
        <v>Pintura de ligação (Execução e fornecimento do material betuminoso,exclusive transporte do material betuminoso)</v>
      </c>
      <c r="D48" s="136" t="str">
        <f>'Memória de Cálculo'!D52</f>
        <v>M2</v>
      </c>
      <c r="E48" s="125">
        <f>'Memória de Cálculo'!E52</f>
        <v>54.83</v>
      </c>
      <c r="F48" s="137">
        <v>0</v>
      </c>
      <c r="G48" s="138">
        <f t="shared" si="19"/>
        <v>0</v>
      </c>
      <c r="H48" s="128">
        <f t="shared" si="16"/>
        <v>0</v>
      </c>
      <c r="I48" s="94"/>
    </row>
    <row r="49" spans="1:9" s="93" customFormat="1" ht="60" customHeight="1">
      <c r="A49" s="134" t="str">
        <f>'Memória de Cálculo'!A53</f>
        <v>9.5</v>
      </c>
      <c r="B49" s="120" t="s">
        <v>135</v>
      </c>
      <c r="C49" s="135" t="str">
        <f>'Memória de Cálculo'!C53</f>
        <v>Transporte de Concreto Betuminoso Usinado a Quente. Distância média de transporte de 30,10 a 40,00 km (volume compactado)</v>
      </c>
      <c r="D49" s="136" t="str">
        <f>'Memória de Cálculo'!D53</f>
        <v>M3</v>
      </c>
      <c r="E49" s="125">
        <f>'Memória de Cálculo'!E53</f>
        <v>327.58999999999997</v>
      </c>
      <c r="F49" s="137">
        <v>0</v>
      </c>
      <c r="G49" s="138">
        <f t="shared" si="19"/>
        <v>0</v>
      </c>
      <c r="H49" s="128">
        <f t="shared" si="16"/>
        <v>0</v>
      </c>
      <c r="I49" s="94"/>
    </row>
    <row r="50" spans="1:9" s="93" customFormat="1" ht="22.5">
      <c r="A50" s="105" t="str">
        <f>'Memória de Cálculo'!A55</f>
        <v>10.0</v>
      </c>
      <c r="B50" s="105"/>
      <c r="C50" s="132" t="str">
        <f>'Memória de Cálculo'!C55</f>
        <v>TUBO DE PVC PARA PASSAGEM DE ÁGUA DE CHUVA ENTRE MEIO FIO E FAIXA ELEVADA</v>
      </c>
      <c r="D50" s="108"/>
      <c r="E50" s="106"/>
      <c r="F50" s="106"/>
      <c r="G50" s="106"/>
      <c r="H50" s="133">
        <f>SUM(H51)</f>
        <v>0</v>
      </c>
      <c r="I50" s="94"/>
    </row>
    <row r="51" spans="1:9" s="93" customFormat="1" ht="60" customHeight="1">
      <c r="A51" s="134" t="str">
        <f>'Memória de Cálculo'!A56</f>
        <v>10.1</v>
      </c>
      <c r="B51" s="120" t="str">
        <f>'Memória de Cálculo'!B56</f>
        <v>ED-50105</v>
      </c>
      <c r="C51" s="135" t="str">
        <f>'Memória de Cálculo'!C56</f>
        <v>FORNECIMENTO E ASSENTAMENTO DE TUBO PVC RÍGIDO, COLETOR DE ESGOTO LISO (JEI), DN 100 MM (4"), INCLUSIVE CONEXÕES</v>
      </c>
      <c r="D51" s="136" t="str">
        <f>'Memória de Cálculo'!D56</f>
        <v>M</v>
      </c>
      <c r="E51" s="125">
        <f>'Memória de Cálculo'!E56</f>
        <v>13.6</v>
      </c>
      <c r="F51" s="137">
        <v>0</v>
      </c>
      <c r="G51" s="138">
        <f t="shared" si="12"/>
        <v>0</v>
      </c>
      <c r="H51" s="128">
        <f t="shared" si="16"/>
        <v>0</v>
      </c>
      <c r="I51" s="94"/>
    </row>
    <row r="52" spans="1:9" s="93" customFormat="1" ht="11.25">
      <c r="A52" s="105" t="str">
        <f>'Memória de Cálculo'!A58</f>
        <v>11.0</v>
      </c>
      <c r="B52" s="105"/>
      <c r="C52" s="132" t="str">
        <f>'Memória de Cálculo'!C58</f>
        <v>SOLEIRAS E PEITORIS</v>
      </c>
      <c r="D52" s="108"/>
      <c r="E52" s="106"/>
      <c r="F52" s="106"/>
      <c r="G52" s="106"/>
      <c r="H52" s="133">
        <f>SUM(H53)</f>
        <v>0</v>
      </c>
      <c r="I52" s="94"/>
    </row>
    <row r="53" spans="1:9" s="93" customFormat="1" ht="60" customHeight="1">
      <c r="A53" s="134" t="str">
        <f>'Memória de Cálculo'!A59</f>
        <v>11.1</v>
      </c>
      <c r="B53" s="120" t="str">
        <f>'Memória de Cálculo'!B59</f>
        <v>ED-50993</v>
      </c>
      <c r="C53" s="135" t="str">
        <f>'Memória de Cálculo'!C59</f>
        <v>PEITORIL DE ARDÓSIA E = 2 CM= 434,01m DE EXTENSÃO x 0,20M DE LARGURA MÉDIA</v>
      </c>
      <c r="D53" s="136" t="str">
        <f>'Memória de Cálculo'!D59</f>
        <v>M2</v>
      </c>
      <c r="E53" s="125">
        <f>'Memória de Cálculo'!E59</f>
        <v>86.8</v>
      </c>
      <c r="F53" s="137">
        <v>0</v>
      </c>
      <c r="G53" s="138">
        <f t="shared" ref="G53" si="20">ROUND(F53+(F53*$H$7),2)</f>
        <v>0</v>
      </c>
      <c r="H53" s="128">
        <f t="shared" si="16"/>
        <v>0</v>
      </c>
      <c r="I53" s="94"/>
    </row>
    <row r="54" spans="1:9" s="93" customFormat="1" ht="11.25">
      <c r="A54" s="105" t="str">
        <f>'Memória de Cálculo'!A61</f>
        <v>12.0</v>
      </c>
      <c r="B54" s="105"/>
      <c r="C54" s="132" t="str">
        <f>'Memória de Cálculo'!C61</f>
        <v>CHAPISCO/ EMBOÇO/ REBOCO</v>
      </c>
      <c r="D54" s="108"/>
      <c r="E54" s="106"/>
      <c r="F54" s="106"/>
      <c r="G54" s="106"/>
      <c r="H54" s="133">
        <f>SUM(H55:H56)</f>
        <v>0</v>
      </c>
      <c r="I54" s="94"/>
    </row>
    <row r="55" spans="1:9" s="93" customFormat="1" ht="60" customHeight="1">
      <c r="A55" s="134" t="str">
        <f>'Memória de Cálculo'!A62</f>
        <v>12.1</v>
      </c>
      <c r="B55" s="120" t="s">
        <v>151</v>
      </c>
      <c r="C55" s="135" t="str">
        <f>'Memória de Cálculo'!C62</f>
        <v>CHAPISCO COM ARGAMASSA, TRAÇO 1:3 (CIMENTO E AREIA), ESP. 5MM, APLICADO EM ALVENARIA/ESTRUTURA DE CONCRETO COM COLHER, INCLUSIVE ARGAMASSA COM PREPARO MECANIZADO</v>
      </c>
      <c r="D55" s="136" t="str">
        <f>'Memória de Cálculo'!D62</f>
        <v>M2</v>
      </c>
      <c r="E55" s="125">
        <f>'Memória de Cálculo'!E62</f>
        <v>107.88</v>
      </c>
      <c r="F55" s="137">
        <v>0</v>
      </c>
      <c r="G55" s="138">
        <f t="shared" ref="G55" si="21">ROUND(F55+(F55*$H$7),2)</f>
        <v>0</v>
      </c>
      <c r="H55" s="128">
        <f t="shared" si="16"/>
        <v>0</v>
      </c>
      <c r="I55" s="94"/>
    </row>
    <row r="56" spans="1:9" s="93" customFormat="1" ht="60" customHeight="1">
      <c r="A56" s="134" t="str">
        <f>'Memória de Cálculo'!A63</f>
        <v>12.2</v>
      </c>
      <c r="B56" s="120" t="s">
        <v>153</v>
      </c>
      <c r="C56" s="135" t="str">
        <f>'Memória de Cálculo'!C63</f>
        <v>REVESTIMENTO COM ARGAMASSA EM CAMADA ÚNICA, APLICADO EM PAREDE, TRAÇO 1:3 (CIMENTO E AREIA), ESP. 20MM, APLICAÇÃO MANUAL, INCLUSIVE ARGAMASSA COM PREPARO MECANIZADO, EXCLUSIVE CHAPISCO</v>
      </c>
      <c r="D56" s="136" t="str">
        <f>'Memória de Cálculo'!D63</f>
        <v>M2</v>
      </c>
      <c r="E56" s="125">
        <f>'Memória de Cálculo'!E63</f>
        <v>107.88</v>
      </c>
      <c r="F56" s="137">
        <v>0</v>
      </c>
      <c r="G56" s="138">
        <f t="shared" ref="G56" si="22">ROUND(F56+(F56*$H$7),2)</f>
        <v>0</v>
      </c>
      <c r="H56" s="128">
        <f t="shared" si="16"/>
        <v>0</v>
      </c>
      <c r="I56" s="94"/>
    </row>
    <row r="57" spans="1:9" s="93" customFormat="1" ht="11.25">
      <c r="A57" s="105" t="str">
        <f>'Memória de Cálculo'!A65</f>
        <v>13.0</v>
      </c>
      <c r="B57" s="105"/>
      <c r="C57" s="132" t="str">
        <f>'Memória de Cálculo'!C65</f>
        <v>SERRALHERIA</v>
      </c>
      <c r="D57" s="108"/>
      <c r="E57" s="106"/>
      <c r="F57" s="106"/>
      <c r="G57" s="106"/>
      <c r="H57" s="133">
        <f>SUM(H58:H59)</f>
        <v>0</v>
      </c>
      <c r="I57" s="94"/>
    </row>
    <row r="58" spans="1:9" s="93" customFormat="1" ht="60" customHeight="1">
      <c r="A58" s="134" t="str">
        <f>'Memória de Cálculo'!A66</f>
        <v>13.1</v>
      </c>
      <c r="B58" s="120" t="s">
        <v>190</v>
      </c>
      <c r="C58" s="135" t="str">
        <f>'Memória de Cálculo'!C66</f>
        <v>GUARDA-CORPO EXTERNO, ALTURA 130CM, EM TUBO GALVANIZADO, COM COSTURA, DIÂMETRO 2", ESP. 3MM, GRADIL COM DIVISÃO HORIZONTAL EM TUBO GALVANIZADO, COM COSTURA, DIÂMETRO 1", ESP. 3MM, EXCLUSIVE PINTURA – AQUI CONTENDO PORTÃO DE CORRER NO MESMO DESENHO DO GRADIL</v>
      </c>
      <c r="D58" s="136" t="str">
        <f>'Memória de Cálculo'!D66</f>
        <v>M</v>
      </c>
      <c r="E58" s="125">
        <f>'Memória de Cálculo'!E66</f>
        <v>71.14</v>
      </c>
      <c r="F58" s="137">
        <v>0</v>
      </c>
      <c r="G58" s="138">
        <f t="shared" ref="G58" si="23">ROUND(F58+(F58*$H$7),2)</f>
        <v>0</v>
      </c>
      <c r="H58" s="128">
        <f t="shared" si="16"/>
        <v>0</v>
      </c>
      <c r="I58" s="94"/>
    </row>
    <row r="59" spans="1:9" s="93" customFormat="1" ht="60" customHeight="1">
      <c r="A59" s="134" t="str">
        <f>'Memória de Cálculo'!A67</f>
        <v>13.2</v>
      </c>
      <c r="B59" s="120" t="s">
        <v>161</v>
      </c>
      <c r="C59" s="135" t="str">
        <f>'Memória de Cálculo'!C67</f>
        <v>CORRIMÃO SIMPLES EM TUBO GALVANIZADO, COM COSTURA, DIÂMETRO 1.1/2", ESP. 3MM, FIXADO EM ALVENARIA (AQUI SERÁ FIXADO NO GRADIL), INCLUSIVE SUPORTE PARA CORRIMÃO EM BARRA CHATA (1"X1/2"), EXCLUSIVE PINTURA</v>
      </c>
      <c r="D59" s="136" t="str">
        <f>'Memória de Cálculo'!D67</f>
        <v>M</v>
      </c>
      <c r="E59" s="125">
        <f>'Memória de Cálculo'!E67</f>
        <v>5.3</v>
      </c>
      <c r="F59" s="137">
        <v>0</v>
      </c>
      <c r="G59" s="138">
        <f t="shared" ref="G59" si="24">ROUND(F59+(F59*$H$7),2)</f>
        <v>0</v>
      </c>
      <c r="H59" s="128">
        <f t="shared" si="16"/>
        <v>0</v>
      </c>
      <c r="I59" s="94"/>
    </row>
    <row r="60" spans="1:9" s="93" customFormat="1" ht="11.25">
      <c r="A60" s="105" t="str">
        <f>'Memória de Cálculo'!A69</f>
        <v>14.0</v>
      </c>
      <c r="B60" s="105"/>
      <c r="C60" s="132" t="str">
        <f>'Memória de Cálculo'!C69</f>
        <v>PINTURA</v>
      </c>
      <c r="D60" s="108"/>
      <c r="E60" s="106"/>
      <c r="F60" s="106"/>
      <c r="G60" s="106"/>
      <c r="H60" s="133">
        <f>SUM(H61:H64)</f>
        <v>0</v>
      </c>
      <c r="I60" s="94"/>
    </row>
    <row r="61" spans="1:9" s="93" customFormat="1" ht="60" customHeight="1">
      <c r="A61" s="134" t="str">
        <f>'Memória de Cálculo'!A70</f>
        <v>14.1</v>
      </c>
      <c r="B61" s="120" t="s">
        <v>169</v>
      </c>
      <c r="C61" s="135" t="str">
        <f>'Memória de Cálculo'!C70</f>
        <v>PREPARAÇÃO PARA EMASSAMENTO OU PINTURA (LÁTEX/ ACRÍLICA) EM PAREDE, INCLUSIVE UMA (1) DEMÃO DE SELADOR ACRÍLICO</v>
      </c>
      <c r="D61" s="136" t="str">
        <f>'Memória de Cálculo'!D70</f>
        <v>M2</v>
      </c>
      <c r="E61" s="125">
        <f>'Memória de Cálculo'!E70</f>
        <v>107.88</v>
      </c>
      <c r="F61" s="137">
        <v>0</v>
      </c>
      <c r="G61" s="138">
        <f t="shared" ref="G61" si="25">ROUND(F61+(F61*$H$7),2)</f>
        <v>0</v>
      </c>
      <c r="H61" s="128">
        <f t="shared" si="16"/>
        <v>0</v>
      </c>
      <c r="I61" s="94"/>
    </row>
    <row r="62" spans="1:9" s="93" customFormat="1" ht="60" customHeight="1">
      <c r="A62" s="134" t="str">
        <f>'Memória de Cálculo'!A71</f>
        <v>14.2</v>
      </c>
      <c r="B62" s="120" t="s">
        <v>170</v>
      </c>
      <c r="C62" s="135" t="str">
        <f>'Memória de Cálculo'!C71</f>
        <v>PINTURA ACRÍLICA EM PAREDE, DUAS (2) DEMÃOS, EXCLUSIVE SELADOR ACRÍLICO E MASSA ACRÍLICA/CORRIDA (PVA)</v>
      </c>
      <c r="D62" s="136" t="str">
        <f>'Memória de Cálculo'!D71</f>
        <v>M2</v>
      </c>
      <c r="E62" s="125">
        <f>'Memória de Cálculo'!E71</f>
        <v>194.28</v>
      </c>
      <c r="F62" s="137">
        <v>0</v>
      </c>
      <c r="G62" s="138">
        <f t="shared" ref="G62:G64" si="26">ROUND(F62+(F62*$H$7),2)</f>
        <v>0</v>
      </c>
      <c r="H62" s="128">
        <f t="shared" si="16"/>
        <v>0</v>
      </c>
      <c r="I62" s="94"/>
    </row>
    <row r="63" spans="1:9" s="93" customFormat="1" ht="60" customHeight="1">
      <c r="A63" s="134" t="str">
        <f>'Memória de Cálculo'!A72</f>
        <v>14.3</v>
      </c>
      <c r="B63" s="120" t="s">
        <v>171</v>
      </c>
      <c r="C63" s="135" t="str">
        <f>'Memória de Cálculo'!C72</f>
        <v>PINTURA ESMALTE EM ESQUADRIAS DE FERRO, DUAS (2) DEMÃOS, INCLUSIVE UMA (1) DEMÃO DE FUNDO ANTICORROSIVO</v>
      </c>
      <c r="D63" s="136" t="str">
        <f>'Memória de Cálculo'!D72</f>
        <v>M2</v>
      </c>
      <c r="E63" s="125">
        <f>'Memória de Cálculo'!E72</f>
        <v>63.32</v>
      </c>
      <c r="F63" s="137">
        <v>0</v>
      </c>
      <c r="G63" s="138">
        <f t="shared" si="26"/>
        <v>0</v>
      </c>
      <c r="H63" s="128">
        <f t="shared" si="16"/>
        <v>0</v>
      </c>
      <c r="I63" s="94"/>
    </row>
    <row r="64" spans="1:9" s="93" customFormat="1" ht="60" customHeight="1">
      <c r="A64" s="134" t="str">
        <f>'Memória de Cálculo'!A73</f>
        <v>14.4</v>
      </c>
      <c r="B64" s="120" t="s">
        <v>172</v>
      </c>
      <c r="C64" s="135" t="str">
        <f>'Memória de Cálculo'!C73</f>
        <v>PINTURA ACRÍLICA PARA PISO EM PASSEIO/SUPERFÍCIE CIMENTADA, DUAS (2) DEMÃOS</v>
      </c>
      <c r="D64" s="136" t="str">
        <f>'Memória de Cálculo'!D73</f>
        <v>M2</v>
      </c>
      <c r="E64" s="125">
        <f>'Memória de Cálculo'!E73</f>
        <v>63.25</v>
      </c>
      <c r="F64" s="137">
        <v>0</v>
      </c>
      <c r="G64" s="138">
        <f t="shared" si="26"/>
        <v>0</v>
      </c>
      <c r="H64" s="128">
        <f t="shared" si="16"/>
        <v>0</v>
      </c>
      <c r="I64" s="94"/>
    </row>
    <row r="65" spans="1:10" s="93" customFormat="1" ht="11.25">
      <c r="A65" s="105" t="str">
        <f>'Memória de Cálculo'!A75</f>
        <v>15.0</v>
      </c>
      <c r="B65" s="105"/>
      <c r="C65" s="132" t="str">
        <f>'Memória de Cálculo'!C75</f>
        <v>PLACAS</v>
      </c>
      <c r="D65" s="108"/>
      <c r="E65" s="106"/>
      <c r="F65" s="106"/>
      <c r="G65" s="106"/>
      <c r="H65" s="133">
        <f>SUM(H66)</f>
        <v>0</v>
      </c>
      <c r="I65" s="94"/>
    </row>
    <row r="66" spans="1:10" s="93" customFormat="1" ht="60" customHeight="1">
      <c r="A66" s="134" t="str">
        <f>'Memória de Cálculo'!A76</f>
        <v>15.1</v>
      </c>
      <c r="B66" s="120" t="s">
        <v>180</v>
      </c>
      <c r="C66" s="135" t="str">
        <f>'Memória de Cálculo'!C76</f>
        <v>PLACA DE ALUMÍNIO, DIMENSÃO (15X15)CM, COM PICTOGRAMA EM PELÍCULA ADESIVA, INCLUSIVE FIXAÇÃO</v>
      </c>
      <c r="D66" s="136" t="str">
        <f>'Memória de Cálculo'!D76</f>
        <v>U</v>
      </c>
      <c r="E66" s="125">
        <f>'Memória de Cálculo'!E76</f>
        <v>2</v>
      </c>
      <c r="F66" s="137">
        <v>0</v>
      </c>
      <c r="G66" s="138">
        <f t="shared" ref="G66" si="27">ROUND(F66+(F66*$H$7),2)</f>
        <v>0</v>
      </c>
      <c r="H66" s="128">
        <f t="shared" si="16"/>
        <v>0</v>
      </c>
      <c r="I66" s="94"/>
    </row>
    <row r="67" spans="1:10" s="93" customFormat="1" ht="5.0999999999999996" customHeight="1">
      <c r="A67" s="170"/>
      <c r="B67" s="170"/>
      <c r="C67" s="170"/>
      <c r="D67" s="170"/>
      <c r="E67" s="170"/>
      <c r="F67" s="170"/>
      <c r="G67" s="170"/>
      <c r="H67" s="170"/>
    </row>
    <row r="68" spans="1:10" s="107" customFormat="1" ht="11.25">
      <c r="A68" s="105" t="str">
        <f>'Memória de Cálculo'!A78</f>
        <v>16.0</v>
      </c>
      <c r="B68" s="108"/>
      <c r="C68" s="132" t="str">
        <f>'Memória de Cálculo'!C78</f>
        <v>SERVIÇOS COMPLEMENTARES</v>
      </c>
      <c r="D68" s="108"/>
      <c r="E68" s="106"/>
      <c r="F68" s="106"/>
      <c r="G68" s="106">
        <f t="shared" ref="G68:G69" si="28">ROUND(F68+(F68*$H$7),2)</f>
        <v>0</v>
      </c>
      <c r="H68" s="133">
        <f>SUM(H69)</f>
        <v>0</v>
      </c>
      <c r="I68" s="109"/>
    </row>
    <row r="69" spans="1:10" s="93" customFormat="1" ht="45" customHeight="1">
      <c r="A69" s="134" t="str">
        <f>'Memória de Cálculo'!A79</f>
        <v>16.1</v>
      </c>
      <c r="B69" s="120" t="str">
        <f>'Memória de Cálculo'!B79</f>
        <v>ED-15450</v>
      </c>
      <c r="C69" s="135" t="str">
        <f>'Memória de Cálculo'!C79</f>
        <v>BANCO EM CONCRETO APARENTE, TIPO-1, PADRÃO SEE-MG, POLIDO COM ACABAMENTO EM VERNIZ, ESP. 5CM, COMPRIMENTO 130CM, LARGURA 40CM, ALTURA 45CM, EXCLUSIVE FIXAÇÃO EM PISO</v>
      </c>
      <c r="D69" s="136" t="str">
        <f>'Memória de Cálculo'!D79</f>
        <v>U</v>
      </c>
      <c r="E69" s="125">
        <f>'Memória de Cálculo'!E79</f>
        <v>3</v>
      </c>
      <c r="F69" s="137">
        <v>0</v>
      </c>
      <c r="G69" s="138">
        <f t="shared" si="28"/>
        <v>0</v>
      </c>
      <c r="H69" s="128">
        <f t="shared" ref="H69" si="29">SUM(E69*G69)</f>
        <v>0</v>
      </c>
    </row>
    <row r="70" spans="1:10" s="93" customFormat="1" ht="5.0999999999999996" customHeight="1">
      <c r="A70" s="170"/>
      <c r="B70" s="170"/>
      <c r="C70" s="170"/>
      <c r="D70" s="170"/>
      <c r="E70" s="170"/>
      <c r="F70" s="170"/>
      <c r="G70" s="170"/>
      <c r="H70" s="170"/>
    </row>
    <row r="71" spans="1:10" s="93" customFormat="1" ht="9.9499999999999993" customHeight="1">
      <c r="A71" s="185"/>
      <c r="B71" s="185"/>
      <c r="C71" s="185"/>
      <c r="D71" s="185"/>
      <c r="E71" s="185"/>
      <c r="F71" s="185"/>
      <c r="G71" s="185"/>
      <c r="H71" s="185"/>
      <c r="J71" s="147" t="e">
        <f>SUM(#REF!,#REF!,#REF!)</f>
        <v>#REF!</v>
      </c>
    </row>
    <row r="72" spans="1:10" s="93" customFormat="1" ht="21.75" customHeight="1">
      <c r="A72" s="186" t="s">
        <v>22</v>
      </c>
      <c r="B72" s="186"/>
      <c r="C72" s="186" t="s">
        <v>22</v>
      </c>
      <c r="D72" s="186"/>
      <c r="E72" s="186"/>
      <c r="F72" s="186"/>
      <c r="G72" s="186"/>
      <c r="H72" s="139">
        <f>SUM(H10,H14,H20,H22,H30,H33,H35,H38,H44,H50,H52,H54,H57,H60,H65,H68)</f>
        <v>0</v>
      </c>
    </row>
    <row r="73" spans="1:10" ht="14.25" customHeight="1">
      <c r="A73" s="3"/>
      <c r="B73" s="4"/>
      <c r="C73" s="4"/>
      <c r="D73" s="4"/>
      <c r="E73" s="4"/>
      <c r="F73" s="5"/>
      <c r="G73" s="187"/>
      <c r="H73" s="187"/>
    </row>
    <row r="74" spans="1:10" ht="11.25" customHeight="1">
      <c r="A74" s="6"/>
      <c r="B74" s="7"/>
      <c r="C74" s="7"/>
      <c r="D74" s="7"/>
      <c r="E74" s="7"/>
      <c r="F74" s="8"/>
      <c r="G74" s="187"/>
      <c r="H74" s="187"/>
    </row>
    <row r="75" spans="1:10" ht="11.25" customHeight="1">
      <c r="A75" s="6"/>
      <c r="B75" s="11"/>
      <c r="C75" s="14"/>
      <c r="D75" s="16"/>
      <c r="E75" s="7"/>
      <c r="F75" s="7"/>
      <c r="G75" s="187"/>
      <c r="H75" s="188"/>
    </row>
    <row r="76" spans="1:10" s="92" customFormat="1" ht="12">
      <c r="A76" s="33"/>
      <c r="B76" s="37"/>
      <c r="C76" s="95" t="str">
        <f>'Memória de Cálculo'!C83</f>
        <v>MAYRA JUNQUEIRA PEREIRA AGUIAR</v>
      </c>
      <c r="D76" s="34"/>
      <c r="E76" s="167"/>
      <c r="F76" s="167"/>
      <c r="G76" s="167"/>
      <c r="H76" s="35"/>
    </row>
    <row r="77" spans="1:10" s="92" customFormat="1" ht="12">
      <c r="A77" s="36"/>
      <c r="B77" s="37"/>
      <c r="C77" s="96" t="str">
        <f>'Memória de Cálculo'!C84</f>
        <v>ARQUITETA E UBANISTA</v>
      </c>
      <c r="D77" s="40"/>
      <c r="E77" s="37"/>
      <c r="F77" s="38"/>
      <c r="G77" s="37"/>
      <c r="H77" s="39"/>
    </row>
    <row r="78" spans="1:10">
      <c r="A78" s="10"/>
      <c r="B78" s="11"/>
      <c r="C78" s="96" t="str">
        <f>'Memória de Cálculo'!C85</f>
        <v>CAU/MG A40518-3</v>
      </c>
      <c r="D78" s="15"/>
      <c r="E78" s="11"/>
      <c r="F78" s="12"/>
      <c r="G78" s="11"/>
      <c r="H78" s="13"/>
    </row>
    <row r="79" spans="1:10">
      <c r="A79" s="10"/>
      <c r="B79" s="11"/>
      <c r="C79" s="11"/>
      <c r="D79" s="11"/>
      <c r="E79" s="11"/>
      <c r="F79" s="12"/>
      <c r="G79" s="11"/>
      <c r="H79" s="13"/>
    </row>
    <row r="80" spans="1:10">
      <c r="A80" s="10"/>
      <c r="B80" s="11"/>
      <c r="C80" s="11"/>
      <c r="D80" s="11"/>
      <c r="E80" s="11"/>
      <c r="F80" s="12"/>
      <c r="G80" s="11"/>
      <c r="H80" s="13"/>
    </row>
    <row r="81" spans="1:8" ht="11.25" customHeight="1">
      <c r="A81" s="6"/>
      <c r="B81" s="11"/>
      <c r="C81" s="14"/>
      <c r="D81" s="7"/>
      <c r="E81" s="165"/>
      <c r="F81" s="165"/>
      <c r="G81" s="102"/>
      <c r="H81" s="9"/>
    </row>
    <row r="82" spans="1:8" s="92" customFormat="1" ht="12">
      <c r="A82" s="33"/>
      <c r="B82" s="37"/>
      <c r="C82" s="95" t="str">
        <f>'Memória de Cálculo'!C89</f>
        <v>DOUGLAS ÁVILA MOREIRA</v>
      </c>
      <c r="D82" s="34"/>
      <c r="E82" s="167"/>
      <c r="F82" s="167"/>
      <c r="G82" s="189"/>
      <c r="H82" s="190"/>
    </row>
    <row r="83" spans="1:8" s="92" customFormat="1" ht="12" customHeight="1">
      <c r="A83" s="36"/>
      <c r="B83" s="37"/>
      <c r="C83" s="96" t="str">
        <f>'Memória de Cálculo'!C90</f>
        <v>PREFEITO MUNICIPAL</v>
      </c>
      <c r="D83" s="40"/>
      <c r="E83" s="37"/>
      <c r="F83" s="38"/>
      <c r="G83" s="189" t="s">
        <v>212</v>
      </c>
      <c r="H83" s="190"/>
    </row>
    <row r="84" spans="1:8" s="92" customFormat="1" ht="12" customHeight="1">
      <c r="A84" s="36"/>
      <c r="B84" s="37"/>
      <c r="C84" s="96"/>
      <c r="D84" s="40"/>
      <c r="E84" s="37"/>
      <c r="F84" s="38"/>
      <c r="G84" s="189"/>
      <c r="H84" s="190"/>
    </row>
    <row r="85" spans="1:8" s="92" customFormat="1" ht="12" customHeight="1">
      <c r="A85" s="36"/>
      <c r="B85" s="37"/>
      <c r="C85" s="96"/>
      <c r="D85" s="40"/>
      <c r="E85" s="37"/>
      <c r="F85" s="38"/>
      <c r="G85" s="37"/>
      <c r="H85" s="39"/>
    </row>
    <row r="86" spans="1:8">
      <c r="A86" s="97"/>
      <c r="B86" s="98"/>
      <c r="C86" s="98"/>
      <c r="D86" s="98"/>
      <c r="E86" s="98"/>
      <c r="F86" s="99"/>
      <c r="G86" s="98"/>
      <c r="H86" s="100"/>
    </row>
    <row r="87" spans="1:8">
      <c r="A87" s="11"/>
      <c r="B87" s="11"/>
      <c r="C87" s="11"/>
      <c r="D87" s="11"/>
      <c r="E87" s="11"/>
      <c r="F87" s="12"/>
      <c r="G87" s="11"/>
      <c r="H87" s="11"/>
    </row>
    <row r="88" spans="1:8" ht="69.95" customHeight="1">
      <c r="A88" s="182"/>
      <c r="B88" s="183"/>
      <c r="C88" s="183"/>
      <c r="D88" s="183"/>
      <c r="E88" s="183"/>
      <c r="F88" s="183"/>
      <c r="G88" s="183"/>
      <c r="H88" s="184"/>
    </row>
  </sheetData>
  <customSheetViews>
    <customSheetView guid="{46B44D95-2370-4419-BD85-88291A251F92}" showPageBreaks="1" showGridLines="0" zeroValues="0" printArea="1" view="pageBreakPreview" topLeftCell="A31">
      <selection activeCell="A46" sqref="A46:H46"/>
      <pageMargins left="0.47244094488188981" right="0.19685039370078741" top="0.59055118110236227" bottom="0.6692913385826772" header="0" footer="0"/>
      <printOptions horizontalCentered="1"/>
      <pageSetup paperSize="9" scale="41" fitToHeight="2" orientation="landscape" horizontalDpi="4294967295" r:id="rId1"/>
      <headerFooter alignWithMargins="0"/>
    </customSheetView>
  </customSheetViews>
  <mergeCells count="30">
    <mergeCell ref="A13:H13"/>
    <mergeCell ref="C1:H1"/>
    <mergeCell ref="A1:B1"/>
    <mergeCell ref="A5:D5"/>
    <mergeCell ref="A6:D6"/>
    <mergeCell ref="A8:H8"/>
    <mergeCell ref="E5:H5"/>
    <mergeCell ref="A7:D7"/>
    <mergeCell ref="A2:H2"/>
    <mergeCell ref="G4:H4"/>
    <mergeCell ref="A4:D4"/>
    <mergeCell ref="A3:D3"/>
    <mergeCell ref="E3:F3"/>
    <mergeCell ref="G3:H3"/>
    <mergeCell ref="E4:F4"/>
    <mergeCell ref="A88:H88"/>
    <mergeCell ref="E82:F82"/>
    <mergeCell ref="A71:H71"/>
    <mergeCell ref="E76:G76"/>
    <mergeCell ref="A29:H29"/>
    <mergeCell ref="A67:H67"/>
    <mergeCell ref="A70:H70"/>
    <mergeCell ref="E81:F81"/>
    <mergeCell ref="A72:G72"/>
    <mergeCell ref="G73:H73"/>
    <mergeCell ref="G74:H74"/>
    <mergeCell ref="G75:H75"/>
    <mergeCell ref="G82:H82"/>
    <mergeCell ref="G83:H83"/>
    <mergeCell ref="G84:H84"/>
  </mergeCells>
  <phoneticPr fontId="4" type="noConversion"/>
  <printOptions horizontalCentered="1"/>
  <pageMargins left="0.47244094488188981" right="0.19685039370078741" top="0.59055118110236227" bottom="0.6692913385826772" header="0" footer="0"/>
  <pageSetup paperSize="9" scale="9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6147" r:id="rId5">
          <objectPr defaultSize="0" autoPict="0" r:id="rId6">
            <anchor moveWithCells="1">
              <from>
                <xdr:col>0</xdr:col>
                <xdr:colOff>104775</xdr:colOff>
                <xdr:row>0</xdr:row>
                <xdr:rowOff>133350</xdr:rowOff>
              </from>
              <to>
                <xdr:col>1</xdr:col>
                <xdr:colOff>504825</xdr:colOff>
                <xdr:row>0</xdr:row>
                <xdr:rowOff>704850</xdr:rowOff>
              </to>
            </anchor>
          </objectPr>
        </oleObject>
      </mc:Choice>
      <mc:Fallback>
        <oleObject progId="Word.Picture.8" shapeId="6147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showGridLines="0" showZeros="0" view="pageBreakPreview" topLeftCell="A13" zoomScaleNormal="75" zoomScaleSheetLayoutView="100" workbookViewId="0">
      <selection activeCell="B43" sqref="B43"/>
    </sheetView>
  </sheetViews>
  <sheetFormatPr defaultColWidth="9.140625" defaultRowHeight="12.75"/>
  <cols>
    <col min="1" max="1" width="10.7109375" style="53" customWidth="1"/>
    <col min="2" max="2" width="60.7109375" style="53" customWidth="1"/>
    <col min="3" max="4" width="20.7109375" style="70" customWidth="1"/>
    <col min="5" max="9" width="15.7109375" style="53" customWidth="1"/>
    <col min="10" max="10" width="12.42578125" style="53" bestFit="1" customWidth="1"/>
    <col min="11" max="16384" width="9.140625" style="53"/>
  </cols>
  <sheetData>
    <row r="1" spans="1:9" s="86" customFormat="1" ht="69.95" customHeight="1">
      <c r="A1" s="175"/>
      <c r="B1" s="176"/>
      <c r="C1" s="51"/>
      <c r="D1" s="51"/>
      <c r="E1" s="51"/>
      <c r="F1" s="51"/>
      <c r="G1" s="51"/>
      <c r="H1" s="51"/>
      <c r="I1" s="52"/>
    </row>
    <row r="2" spans="1:9" ht="30" customHeight="1">
      <c r="A2" s="223" t="s">
        <v>14</v>
      </c>
      <c r="B2" s="224"/>
      <c r="C2" s="224"/>
      <c r="D2" s="224"/>
      <c r="E2" s="224"/>
      <c r="F2" s="224"/>
      <c r="G2" s="224"/>
      <c r="H2" s="224"/>
      <c r="I2" s="225"/>
    </row>
    <row r="3" spans="1:9" ht="30" customHeight="1">
      <c r="A3" s="226" t="str">
        <f>'Planilha Orcamentária'!A3</f>
        <v>PREFEITURA MUNICIPAL DE AREADO</v>
      </c>
      <c r="B3" s="226"/>
      <c r="C3" s="231" t="s">
        <v>26</v>
      </c>
      <c r="D3" s="218">
        <f>D40</f>
        <v>0</v>
      </c>
      <c r="E3" s="85" t="s">
        <v>25</v>
      </c>
      <c r="F3" s="85"/>
      <c r="G3" s="85"/>
      <c r="H3" s="84">
        <f ca="1">TODAY()</f>
        <v>45503</v>
      </c>
      <c r="I3" s="114" t="s">
        <v>67</v>
      </c>
    </row>
    <row r="4" spans="1:9" ht="36.75" customHeight="1">
      <c r="A4" s="229" t="str">
        <f>'Planilha Orcamentária'!A4</f>
        <v>OBRA: REFORMA DA PRAÇA DO ROSÁRIO</v>
      </c>
      <c r="B4" s="230"/>
      <c r="C4" s="219"/>
      <c r="D4" s="219"/>
      <c r="E4" s="212" t="s">
        <v>68</v>
      </c>
      <c r="F4" s="213"/>
      <c r="G4" s="213"/>
      <c r="H4" s="213"/>
      <c r="I4" s="214"/>
    </row>
    <row r="5" spans="1:9" ht="28.5" customHeight="1">
      <c r="A5" s="227" t="str">
        <f>'Planilha Orcamentária'!A5</f>
        <v>LOCAL: PRAÇA WENCESLAU BRÁZ, ROSÁRIO, AREADO/MG</v>
      </c>
      <c r="B5" s="228"/>
      <c r="C5" s="220"/>
      <c r="D5" s="220"/>
      <c r="E5" s="215"/>
      <c r="F5" s="216"/>
      <c r="G5" s="216"/>
      <c r="H5" s="216"/>
      <c r="I5" s="217"/>
    </row>
    <row r="6" spans="1:9" ht="30" customHeight="1">
      <c r="A6" s="71" t="s">
        <v>45</v>
      </c>
      <c r="B6" s="71" t="s">
        <v>15</v>
      </c>
      <c r="C6" s="72" t="s">
        <v>16</v>
      </c>
      <c r="D6" s="72" t="s">
        <v>17</v>
      </c>
      <c r="E6" s="71" t="s">
        <v>18</v>
      </c>
      <c r="F6" s="71" t="s">
        <v>19</v>
      </c>
      <c r="G6" s="71" t="s">
        <v>42</v>
      </c>
      <c r="H6" s="71" t="s">
        <v>46</v>
      </c>
      <c r="I6" s="71" t="s">
        <v>69</v>
      </c>
    </row>
    <row r="7" spans="1:9" s="54" customFormat="1" ht="15" customHeight="1">
      <c r="A7" s="210" t="str">
        <f>'Planilha Orcamentária'!A10</f>
        <v>1.0</v>
      </c>
      <c r="B7" s="211" t="str">
        <f>'Planilha Orcamentária'!C10</f>
        <v>SERVIÇOS PRELIMINARES</v>
      </c>
      <c r="C7" s="87" t="s">
        <v>20</v>
      </c>
      <c r="D7" s="141" t="e">
        <f>D8/$D$40</f>
        <v>#DIV/0!</v>
      </c>
      <c r="E7" s="144">
        <v>1</v>
      </c>
      <c r="F7" s="144">
        <v>0</v>
      </c>
      <c r="G7" s="144">
        <v>0</v>
      </c>
      <c r="H7" s="144">
        <v>0</v>
      </c>
      <c r="I7" s="144">
        <v>0</v>
      </c>
    </row>
    <row r="8" spans="1:9" s="54" customFormat="1" ht="15" customHeight="1">
      <c r="A8" s="210"/>
      <c r="B8" s="211"/>
      <c r="C8" s="88" t="s">
        <v>21</v>
      </c>
      <c r="D8" s="142">
        <f>'Planilha Orcamentária'!H10</f>
        <v>0</v>
      </c>
      <c r="E8" s="142">
        <f>SUM(E7*D8)</f>
        <v>0</v>
      </c>
      <c r="F8" s="142">
        <f>SUM(F7*D8)</f>
        <v>0</v>
      </c>
      <c r="G8" s="142">
        <f>SUM(G7*D8)</f>
        <v>0</v>
      </c>
      <c r="H8" s="142">
        <f>SUM(H7*D8)</f>
        <v>0</v>
      </c>
      <c r="I8" s="142">
        <f>SUM(I7*D8)</f>
        <v>0</v>
      </c>
    </row>
    <row r="9" spans="1:9" s="54" customFormat="1" ht="15" customHeight="1">
      <c r="A9" s="210" t="str">
        <f>'Planilha Orcamentária'!A14</f>
        <v>2.0</v>
      </c>
      <c r="B9" s="211" t="str">
        <f>'Planilha Orcamentária'!C14</f>
        <v>DEMOLIÇÕES E REMOÇÕES</v>
      </c>
      <c r="C9" s="87" t="s">
        <v>20</v>
      </c>
      <c r="D9" s="141" t="e">
        <f>D10/$D$40</f>
        <v>#DIV/0!</v>
      </c>
      <c r="E9" s="144">
        <v>1</v>
      </c>
      <c r="F9" s="144">
        <v>0</v>
      </c>
      <c r="G9" s="144">
        <v>0</v>
      </c>
      <c r="H9" s="144">
        <v>0</v>
      </c>
      <c r="I9" s="144">
        <v>0</v>
      </c>
    </row>
    <row r="10" spans="1:9" s="54" customFormat="1" ht="15" customHeight="1">
      <c r="A10" s="210"/>
      <c r="B10" s="211"/>
      <c r="C10" s="88" t="s">
        <v>21</v>
      </c>
      <c r="D10" s="142">
        <f>'Planilha Orcamentária'!H14</f>
        <v>0</v>
      </c>
      <c r="E10" s="142">
        <f>SUM(E9*D10)</f>
        <v>0</v>
      </c>
      <c r="F10" s="142">
        <f>SUM(F9*D10)</f>
        <v>0</v>
      </c>
      <c r="G10" s="142">
        <f>SUM(G9*D10)</f>
        <v>0</v>
      </c>
      <c r="H10" s="142">
        <f>SUM(H9*D10)</f>
        <v>0</v>
      </c>
      <c r="I10" s="142">
        <f>SUM(I9*D10)</f>
        <v>0</v>
      </c>
    </row>
    <row r="11" spans="1:9" s="54" customFormat="1" ht="15" customHeight="1">
      <c r="A11" s="210" t="str">
        <f>'Planilha Orcamentária'!A20</f>
        <v>3.0</v>
      </c>
      <c r="B11" s="211" t="str">
        <f>'Planilha Orcamentária'!C20</f>
        <v>CORTES DE TERRA</v>
      </c>
      <c r="C11" s="87" t="s">
        <v>20</v>
      </c>
      <c r="D11" s="141" t="e">
        <f>D12/$D$40</f>
        <v>#DIV/0!</v>
      </c>
      <c r="E11" s="144">
        <v>1</v>
      </c>
      <c r="F11" s="144">
        <v>0</v>
      </c>
      <c r="G11" s="144">
        <v>0</v>
      </c>
      <c r="H11" s="144">
        <v>0</v>
      </c>
      <c r="I11" s="144">
        <v>0</v>
      </c>
    </row>
    <row r="12" spans="1:9" s="54" customFormat="1" ht="15" customHeight="1">
      <c r="A12" s="210"/>
      <c r="B12" s="211"/>
      <c r="C12" s="88" t="s">
        <v>21</v>
      </c>
      <c r="D12" s="142">
        <f>'Planilha Orcamentária'!H20</f>
        <v>0</v>
      </c>
      <c r="E12" s="142">
        <f>SUM(E11*D12)</f>
        <v>0</v>
      </c>
      <c r="F12" s="142">
        <f>SUM(F11*D12)</f>
        <v>0</v>
      </c>
      <c r="G12" s="142">
        <f>SUM(G11*D12)</f>
        <v>0</v>
      </c>
      <c r="H12" s="142">
        <f>SUM(H11*D12)</f>
        <v>0</v>
      </c>
      <c r="I12" s="142">
        <f>SUM(I11*D12)</f>
        <v>0</v>
      </c>
    </row>
    <row r="13" spans="1:9" s="54" customFormat="1" ht="15" customHeight="1">
      <c r="A13" s="210" t="str">
        <f>'Planilha Orcamentária'!A22</f>
        <v>4.0</v>
      </c>
      <c r="B13" s="211" t="str">
        <f>'Planilha Orcamentária'!C22</f>
        <v>ESTRUTURAS EM CONCRETO E AMARRAÇÕES</v>
      </c>
      <c r="C13" s="87" t="s">
        <v>20</v>
      </c>
      <c r="D13" s="141" t="e">
        <f>D14/$D$40</f>
        <v>#DIV/0!</v>
      </c>
      <c r="E13" s="144">
        <v>0.65</v>
      </c>
      <c r="F13" s="144">
        <v>0.35</v>
      </c>
      <c r="G13" s="144">
        <v>0</v>
      </c>
      <c r="H13" s="144">
        <v>0</v>
      </c>
      <c r="I13" s="144">
        <v>0</v>
      </c>
    </row>
    <row r="14" spans="1:9" s="54" customFormat="1" ht="15" customHeight="1">
      <c r="A14" s="210"/>
      <c r="B14" s="211"/>
      <c r="C14" s="88" t="s">
        <v>21</v>
      </c>
      <c r="D14" s="142">
        <f>'Planilha Orcamentária'!H22</f>
        <v>0</v>
      </c>
      <c r="E14" s="142">
        <f>SUM(E13*D14)</f>
        <v>0</v>
      </c>
      <c r="F14" s="142">
        <f>SUM(F13*D14)</f>
        <v>0</v>
      </c>
      <c r="G14" s="142">
        <f>SUM(G13*D14)</f>
        <v>0</v>
      </c>
      <c r="H14" s="142">
        <f>SUM(H13*D14)</f>
        <v>0</v>
      </c>
      <c r="I14" s="142">
        <f>SUM(I13*D14)</f>
        <v>0</v>
      </c>
    </row>
    <row r="15" spans="1:9" s="54" customFormat="1" ht="15" customHeight="1">
      <c r="A15" s="210" t="str">
        <f>'Planilha Orcamentária'!A30</f>
        <v>5.0</v>
      </c>
      <c r="B15" s="211" t="str">
        <f>'Planilha Orcamentária'!C30</f>
        <v>ALVENARIAS</v>
      </c>
      <c r="C15" s="87" t="s">
        <v>20</v>
      </c>
      <c r="D15" s="141" t="e">
        <f>D16/$D$40</f>
        <v>#DIV/0!</v>
      </c>
      <c r="E15" s="144">
        <v>0</v>
      </c>
      <c r="F15" s="144">
        <v>1</v>
      </c>
      <c r="G15" s="144">
        <v>0</v>
      </c>
      <c r="H15" s="144">
        <v>0</v>
      </c>
      <c r="I15" s="144">
        <v>0</v>
      </c>
    </row>
    <row r="16" spans="1:9" s="54" customFormat="1" ht="15" customHeight="1">
      <c r="A16" s="210"/>
      <c r="B16" s="211"/>
      <c r="C16" s="88" t="s">
        <v>21</v>
      </c>
      <c r="D16" s="142">
        <f>'Planilha Orcamentária'!H30</f>
        <v>0</v>
      </c>
      <c r="E16" s="142">
        <f>SUM(E15*D16)</f>
        <v>0</v>
      </c>
      <c r="F16" s="142">
        <f>SUM(F15*D16)</f>
        <v>0</v>
      </c>
      <c r="G16" s="142">
        <f>SUM(G15*D16)</f>
        <v>0</v>
      </c>
      <c r="H16" s="142">
        <f>SUM(H15*D16)</f>
        <v>0</v>
      </c>
      <c r="I16" s="142">
        <f>SUM(I15*D16)</f>
        <v>0</v>
      </c>
    </row>
    <row r="17" spans="1:9" s="54" customFormat="1" ht="15" customHeight="1">
      <c r="A17" s="210" t="str">
        <f>'Planilha Orcamentária'!A33</f>
        <v>6.0</v>
      </c>
      <c r="B17" s="211" t="str">
        <f>'Planilha Orcamentária'!C33</f>
        <v>IMPERMEABILIZAÇÃO</v>
      </c>
      <c r="C17" s="87" t="s">
        <v>20</v>
      </c>
      <c r="D17" s="141" t="e">
        <f>D18/$D$40</f>
        <v>#DIV/0!</v>
      </c>
      <c r="E17" s="144">
        <v>0</v>
      </c>
      <c r="F17" s="144">
        <v>1</v>
      </c>
      <c r="G17" s="144">
        <v>0</v>
      </c>
      <c r="H17" s="144">
        <v>0</v>
      </c>
      <c r="I17" s="144">
        <v>0</v>
      </c>
    </row>
    <row r="18" spans="1:9" s="54" customFormat="1" ht="15" customHeight="1">
      <c r="A18" s="210"/>
      <c r="B18" s="211"/>
      <c r="C18" s="88" t="s">
        <v>21</v>
      </c>
      <c r="D18" s="142">
        <f>'Planilha Orcamentária'!H33</f>
        <v>0</v>
      </c>
      <c r="E18" s="142">
        <f>SUM(E17*D18)</f>
        <v>0</v>
      </c>
      <c r="F18" s="142">
        <f>SUM(F17*D18)</f>
        <v>0</v>
      </c>
      <c r="G18" s="142">
        <f>SUM(G17*D18)</f>
        <v>0</v>
      </c>
      <c r="H18" s="142">
        <f>SUM(H17*D18)</f>
        <v>0</v>
      </c>
      <c r="I18" s="142">
        <f>SUM(I17*D18)</f>
        <v>0</v>
      </c>
    </row>
    <row r="19" spans="1:9" s="54" customFormat="1" ht="15" customHeight="1">
      <c r="A19" s="210" t="str">
        <f>'Planilha Orcamentária'!A35</f>
        <v>7.0</v>
      </c>
      <c r="B19" s="211" t="str">
        <f>'Planilha Orcamentária'!C35</f>
        <v>ATERROS E CAMADA DE BRITA PARA ONDE PARQUINHO</v>
      </c>
      <c r="C19" s="87" t="s">
        <v>20</v>
      </c>
      <c r="D19" s="141" t="e">
        <f>D20/$D$40</f>
        <v>#DIV/0!</v>
      </c>
      <c r="E19" s="144">
        <v>0</v>
      </c>
      <c r="F19" s="144">
        <v>0.9</v>
      </c>
      <c r="G19" s="144">
        <v>0.1</v>
      </c>
      <c r="H19" s="144">
        <v>0</v>
      </c>
      <c r="I19" s="144">
        <v>0</v>
      </c>
    </row>
    <row r="20" spans="1:9" s="54" customFormat="1" ht="15" customHeight="1">
      <c r="A20" s="210"/>
      <c r="B20" s="211"/>
      <c r="C20" s="88" t="s">
        <v>21</v>
      </c>
      <c r="D20" s="142">
        <f>'Planilha Orcamentária'!H35</f>
        <v>0</v>
      </c>
      <c r="E20" s="142">
        <f>SUM(E19*D20)</f>
        <v>0</v>
      </c>
      <c r="F20" s="142">
        <f>SUM(F19*D20)</f>
        <v>0</v>
      </c>
      <c r="G20" s="142">
        <f>SUM(G19*D20)</f>
        <v>0</v>
      </c>
      <c r="H20" s="142">
        <f>SUM(H19*D20)</f>
        <v>0</v>
      </c>
      <c r="I20" s="142">
        <f>SUM(I19*D20)</f>
        <v>0</v>
      </c>
    </row>
    <row r="21" spans="1:9" s="54" customFormat="1" ht="15" customHeight="1">
      <c r="A21" s="210" t="str">
        <f>'Planilha Orcamentária'!A38</f>
        <v>8.0</v>
      </c>
      <c r="B21" s="211" t="str">
        <f>'Planilha Orcamentária'!C38</f>
        <v>PISOS E GRAMADO</v>
      </c>
      <c r="C21" s="87" t="s">
        <v>20</v>
      </c>
      <c r="D21" s="141" t="e">
        <f>D22/$D$40</f>
        <v>#DIV/0!</v>
      </c>
      <c r="E21" s="144">
        <v>0</v>
      </c>
      <c r="F21" s="144">
        <v>0.15</v>
      </c>
      <c r="G21" s="144">
        <v>0.85</v>
      </c>
      <c r="H21" s="144">
        <v>0</v>
      </c>
      <c r="I21" s="144">
        <v>0</v>
      </c>
    </row>
    <row r="22" spans="1:9" s="54" customFormat="1" ht="15" customHeight="1">
      <c r="A22" s="210"/>
      <c r="B22" s="211"/>
      <c r="C22" s="88" t="s">
        <v>21</v>
      </c>
      <c r="D22" s="142">
        <f>'Planilha Orcamentária'!H38</f>
        <v>0</v>
      </c>
      <c r="E22" s="142">
        <f>SUM(E21*D22)</f>
        <v>0</v>
      </c>
      <c r="F22" s="142">
        <f>SUM(F21*D22)</f>
        <v>0</v>
      </c>
      <c r="G22" s="142">
        <f>SUM(G21*D22)</f>
        <v>0</v>
      </c>
      <c r="H22" s="142">
        <f>SUM(H21*D22)</f>
        <v>0</v>
      </c>
      <c r="I22" s="142">
        <f>SUM(I21*D22)</f>
        <v>0</v>
      </c>
    </row>
    <row r="23" spans="1:9" s="54" customFormat="1" ht="15" customHeight="1">
      <c r="A23" s="210" t="str">
        <f>'Planilha Orcamentária'!A44</f>
        <v>9.0</v>
      </c>
      <c r="B23" s="211" t="str">
        <f>'Planilha Orcamentária'!C44</f>
        <v>RECOMPOSIÇÃO DE BLOQUETES E REALIZAÇÃO DE FAIXA ELEVADA EM CBUQ</v>
      </c>
      <c r="C23" s="87" t="s">
        <v>20</v>
      </c>
      <c r="D23" s="141" t="e">
        <f>D24/$D$40</f>
        <v>#DIV/0!</v>
      </c>
      <c r="E23" s="144">
        <v>0</v>
      </c>
      <c r="F23" s="144">
        <v>0</v>
      </c>
      <c r="G23" s="144">
        <v>0.25</v>
      </c>
      <c r="H23" s="144">
        <v>0.75</v>
      </c>
      <c r="I23" s="144">
        <v>0</v>
      </c>
    </row>
    <row r="24" spans="1:9" s="54" customFormat="1" ht="15" customHeight="1">
      <c r="A24" s="210"/>
      <c r="B24" s="211"/>
      <c r="C24" s="88" t="s">
        <v>21</v>
      </c>
      <c r="D24" s="142">
        <f>'Planilha Orcamentária'!H44</f>
        <v>0</v>
      </c>
      <c r="E24" s="142">
        <f>SUM(E23*D24)</f>
        <v>0</v>
      </c>
      <c r="F24" s="142">
        <f>SUM(F23*D24)</f>
        <v>0</v>
      </c>
      <c r="G24" s="142">
        <f>SUM(G23*D24)</f>
        <v>0</v>
      </c>
      <c r="H24" s="142">
        <f>SUM(H23*D24)</f>
        <v>0</v>
      </c>
      <c r="I24" s="142">
        <f>SUM(I23*D24)</f>
        <v>0</v>
      </c>
    </row>
    <row r="25" spans="1:9" s="54" customFormat="1" ht="15" customHeight="1">
      <c r="A25" s="210" t="str">
        <f>'Memória de Cálculo'!A55</f>
        <v>10.0</v>
      </c>
      <c r="B25" s="211" t="str">
        <f>'Planilha Orcamentária'!C50</f>
        <v>TUBO DE PVC PARA PASSAGEM DE ÁGUA DE CHUVA ENTRE MEIO FIO E FAIXA ELEVADA</v>
      </c>
      <c r="C25" s="87" t="s">
        <v>20</v>
      </c>
      <c r="D25" s="141" t="e">
        <f>D26/$D$40</f>
        <v>#DIV/0!</v>
      </c>
      <c r="E25" s="144">
        <v>0</v>
      </c>
      <c r="F25" s="144">
        <v>0</v>
      </c>
      <c r="G25" s="144">
        <v>0</v>
      </c>
      <c r="H25" s="144">
        <v>1</v>
      </c>
      <c r="I25" s="144">
        <v>0</v>
      </c>
    </row>
    <row r="26" spans="1:9" s="54" customFormat="1" ht="15" customHeight="1">
      <c r="A26" s="210"/>
      <c r="B26" s="211"/>
      <c r="C26" s="88" t="s">
        <v>21</v>
      </c>
      <c r="D26" s="142">
        <f>'Planilha Orcamentária'!H50</f>
        <v>0</v>
      </c>
      <c r="E26" s="142">
        <f>SUM(E25*D26)</f>
        <v>0</v>
      </c>
      <c r="F26" s="142">
        <f>SUM(F25*D26)</f>
        <v>0</v>
      </c>
      <c r="G26" s="142">
        <f>SUM(G25*D26)</f>
        <v>0</v>
      </c>
      <c r="H26" s="142">
        <f>SUM(H25*D26)</f>
        <v>0</v>
      </c>
      <c r="I26" s="142">
        <f>SUM(I25*D26)</f>
        <v>0</v>
      </c>
    </row>
    <row r="27" spans="1:9" s="54" customFormat="1" ht="15" customHeight="1">
      <c r="A27" s="210" t="str">
        <f>'Planilha Orcamentária'!A52</f>
        <v>11.0</v>
      </c>
      <c r="B27" s="211" t="str">
        <f>'Planilha Orcamentária'!C52</f>
        <v>SOLEIRAS E PEITORIS</v>
      </c>
      <c r="C27" s="87" t="s">
        <v>20</v>
      </c>
      <c r="D27" s="141" t="e">
        <f>D28/$D$40</f>
        <v>#DIV/0!</v>
      </c>
      <c r="E27" s="144">
        <v>0</v>
      </c>
      <c r="F27" s="144">
        <v>0</v>
      </c>
      <c r="G27" s="144">
        <v>0</v>
      </c>
      <c r="H27" s="144">
        <v>1</v>
      </c>
      <c r="I27" s="144">
        <v>0</v>
      </c>
    </row>
    <row r="28" spans="1:9" s="54" customFormat="1" ht="15" customHeight="1">
      <c r="A28" s="210"/>
      <c r="B28" s="211"/>
      <c r="C28" s="88" t="s">
        <v>21</v>
      </c>
      <c r="D28" s="142">
        <f>'Planilha Orcamentária'!H52</f>
        <v>0</v>
      </c>
      <c r="E28" s="142">
        <f>SUM(E27*D28)</f>
        <v>0</v>
      </c>
      <c r="F28" s="142">
        <f>SUM(F27*D28)</f>
        <v>0</v>
      </c>
      <c r="G28" s="142">
        <f>SUM(G27*D28)</f>
        <v>0</v>
      </c>
      <c r="H28" s="142">
        <f>SUM(H27*D28)</f>
        <v>0</v>
      </c>
      <c r="I28" s="142">
        <f>SUM(I27*D28)</f>
        <v>0</v>
      </c>
    </row>
    <row r="29" spans="1:9" s="54" customFormat="1" ht="15" customHeight="1">
      <c r="A29" s="210" t="str">
        <f>'Planilha Orcamentária'!A54</f>
        <v>12.0</v>
      </c>
      <c r="B29" s="211" t="str">
        <f>'Planilha Orcamentária'!C54</f>
        <v>CHAPISCO/ EMBOÇO/ REBOCO</v>
      </c>
      <c r="C29" s="87" t="s">
        <v>20</v>
      </c>
      <c r="D29" s="141" t="e">
        <f>D30/$D$40</f>
        <v>#DIV/0!</v>
      </c>
      <c r="E29" s="144">
        <v>0</v>
      </c>
      <c r="F29" s="144">
        <v>0.5</v>
      </c>
      <c r="G29" s="144">
        <v>0.5</v>
      </c>
      <c r="H29" s="144">
        <v>0</v>
      </c>
      <c r="I29" s="144">
        <v>0</v>
      </c>
    </row>
    <row r="30" spans="1:9" s="54" customFormat="1" ht="15" customHeight="1">
      <c r="A30" s="210"/>
      <c r="B30" s="211"/>
      <c r="C30" s="88" t="s">
        <v>21</v>
      </c>
      <c r="D30" s="142">
        <f>'Planilha Orcamentária'!H54</f>
        <v>0</v>
      </c>
      <c r="E30" s="142">
        <f>SUM(E29*D30)</f>
        <v>0</v>
      </c>
      <c r="F30" s="142">
        <f>SUM(F29*D30)</f>
        <v>0</v>
      </c>
      <c r="G30" s="142">
        <f>SUM(G29*D30)</f>
        <v>0</v>
      </c>
      <c r="H30" s="142">
        <f>SUM(H29*D30)</f>
        <v>0</v>
      </c>
      <c r="I30" s="142">
        <f>SUM(I29*D30)</f>
        <v>0</v>
      </c>
    </row>
    <row r="31" spans="1:9" s="54" customFormat="1" ht="15" customHeight="1">
      <c r="A31" s="210" t="str">
        <f>'Planilha Orcamentária'!A57</f>
        <v>13.0</v>
      </c>
      <c r="B31" s="211" t="str">
        <f>'Planilha Orcamentária'!C57</f>
        <v>SERRALHERIA</v>
      </c>
      <c r="C31" s="87" t="s">
        <v>20</v>
      </c>
      <c r="D31" s="141" t="e">
        <f>D32/$D$40</f>
        <v>#DIV/0!</v>
      </c>
      <c r="E31" s="144">
        <v>0</v>
      </c>
      <c r="F31" s="144">
        <v>0</v>
      </c>
      <c r="G31" s="144">
        <v>0</v>
      </c>
      <c r="H31" s="144"/>
      <c r="I31" s="144">
        <v>1</v>
      </c>
    </row>
    <row r="32" spans="1:9" s="54" customFormat="1" ht="15" customHeight="1">
      <c r="A32" s="210"/>
      <c r="B32" s="211"/>
      <c r="C32" s="88" t="s">
        <v>21</v>
      </c>
      <c r="D32" s="142">
        <f>'Planilha Orcamentária'!H57</f>
        <v>0</v>
      </c>
      <c r="E32" s="142">
        <f>SUM(E31*D32)</f>
        <v>0</v>
      </c>
      <c r="F32" s="142">
        <f>SUM(F31*D32)</f>
        <v>0</v>
      </c>
      <c r="G32" s="142">
        <f>SUM(G31*D32)</f>
        <v>0</v>
      </c>
      <c r="H32" s="142">
        <f>SUM(H31*D32)</f>
        <v>0</v>
      </c>
      <c r="I32" s="142">
        <f>SUM(I31*D32)</f>
        <v>0</v>
      </c>
    </row>
    <row r="33" spans="1:10" s="54" customFormat="1" ht="15" customHeight="1">
      <c r="A33" s="210" t="str">
        <f>'Planilha Orcamentária'!A60</f>
        <v>14.0</v>
      </c>
      <c r="B33" s="211" t="str">
        <f>'Planilha Orcamentária'!C60</f>
        <v>PINTURA</v>
      </c>
      <c r="C33" s="87" t="s">
        <v>20</v>
      </c>
      <c r="D33" s="141" t="e">
        <f>D34/$D$40</f>
        <v>#DIV/0!</v>
      </c>
      <c r="E33" s="144">
        <v>0</v>
      </c>
      <c r="F33" s="144">
        <v>0</v>
      </c>
      <c r="G33" s="144">
        <v>0</v>
      </c>
      <c r="H33" s="144"/>
      <c r="I33" s="144">
        <v>1</v>
      </c>
    </row>
    <row r="34" spans="1:10" s="54" customFormat="1" ht="15" customHeight="1">
      <c r="A34" s="210"/>
      <c r="B34" s="211"/>
      <c r="C34" s="88" t="s">
        <v>21</v>
      </c>
      <c r="D34" s="142">
        <f>'Planilha Orcamentária'!H60</f>
        <v>0</v>
      </c>
      <c r="E34" s="142">
        <f>SUM(E33*D34)</f>
        <v>0</v>
      </c>
      <c r="F34" s="142">
        <f>SUM(F33*D34)</f>
        <v>0</v>
      </c>
      <c r="G34" s="142">
        <f>SUM(G33*D34)</f>
        <v>0</v>
      </c>
      <c r="H34" s="142">
        <f>SUM(H33*D34)</f>
        <v>0</v>
      </c>
      <c r="I34" s="142">
        <f>SUM(I33*D34)</f>
        <v>0</v>
      </c>
    </row>
    <row r="35" spans="1:10" s="54" customFormat="1" ht="15" customHeight="1">
      <c r="A35" s="210" t="str">
        <f>'Planilha Orcamentária'!A65</f>
        <v>15.0</v>
      </c>
      <c r="B35" s="211" t="str">
        <f>'Planilha Orcamentária'!C65</f>
        <v>PLACAS</v>
      </c>
      <c r="C35" s="87" t="s">
        <v>20</v>
      </c>
      <c r="D35" s="141" t="e">
        <f>D36/$D$40</f>
        <v>#DIV/0!</v>
      </c>
      <c r="E35" s="144">
        <v>0</v>
      </c>
      <c r="F35" s="144">
        <v>0</v>
      </c>
      <c r="G35" s="144">
        <v>0</v>
      </c>
      <c r="H35" s="144"/>
      <c r="I35" s="144">
        <v>1</v>
      </c>
    </row>
    <row r="36" spans="1:10" s="54" customFormat="1" ht="15" customHeight="1">
      <c r="A36" s="210"/>
      <c r="B36" s="211"/>
      <c r="C36" s="88" t="s">
        <v>21</v>
      </c>
      <c r="D36" s="142">
        <f>'Planilha Orcamentária'!H65</f>
        <v>0</v>
      </c>
      <c r="E36" s="142">
        <f>SUM(E35*D36)</f>
        <v>0</v>
      </c>
      <c r="F36" s="142">
        <f>SUM(F35*D36)</f>
        <v>0</v>
      </c>
      <c r="G36" s="142">
        <f>SUM(G35*D36)</f>
        <v>0</v>
      </c>
      <c r="H36" s="142">
        <f>SUM(H35*D36)</f>
        <v>0</v>
      </c>
      <c r="I36" s="142">
        <f>SUM(I35*D36)</f>
        <v>0</v>
      </c>
    </row>
    <row r="37" spans="1:10" s="54" customFormat="1" ht="15" customHeight="1">
      <c r="A37" s="210" t="str">
        <f>'Planilha Orcamentária'!A68</f>
        <v>16.0</v>
      </c>
      <c r="B37" s="221" t="str">
        <f>'Planilha Orcamentária'!C68</f>
        <v>SERVIÇOS COMPLEMENTARES</v>
      </c>
      <c r="C37" s="87" t="s">
        <v>20</v>
      </c>
      <c r="D37" s="141" t="e">
        <f>D38/$D$40</f>
        <v>#DIV/0!</v>
      </c>
      <c r="E37" s="144">
        <v>0</v>
      </c>
      <c r="F37" s="144"/>
      <c r="G37" s="144"/>
      <c r="H37" s="144"/>
      <c r="I37" s="144">
        <v>1</v>
      </c>
    </row>
    <row r="38" spans="1:10" s="54" customFormat="1" ht="15" customHeight="1">
      <c r="A38" s="210"/>
      <c r="B38" s="222"/>
      <c r="C38" s="88" t="s">
        <v>21</v>
      </c>
      <c r="D38" s="142">
        <f>'Planilha Orcamentária'!H68</f>
        <v>0</v>
      </c>
      <c r="E38" s="142">
        <f>SUM(E37*D38)</f>
        <v>0</v>
      </c>
      <c r="F38" s="142">
        <f>SUM(F37*D38)</f>
        <v>0</v>
      </c>
      <c r="G38" s="142">
        <f>SUM(G37*D38)</f>
        <v>0</v>
      </c>
      <c r="H38" s="142">
        <f>SUM(H37*D38)</f>
        <v>0</v>
      </c>
      <c r="I38" s="142">
        <f>SUM(I37*D38)</f>
        <v>0</v>
      </c>
    </row>
    <row r="39" spans="1:10" s="54" customFormat="1" ht="15" customHeight="1">
      <c r="A39" s="210" t="s">
        <v>22</v>
      </c>
      <c r="B39" s="210"/>
      <c r="C39" s="87" t="s">
        <v>20</v>
      </c>
      <c r="D39" s="141" t="e">
        <f>D7+D23+D31+D37</f>
        <v>#DIV/0!</v>
      </c>
      <c r="E39" s="141" t="e">
        <f>E40/$D$40</f>
        <v>#DIV/0!</v>
      </c>
      <c r="F39" s="141" t="e">
        <f>F40/$D$40</f>
        <v>#DIV/0!</v>
      </c>
      <c r="G39" s="141" t="e">
        <f>G40/$D$40</f>
        <v>#DIV/0!</v>
      </c>
      <c r="H39" s="141" t="e">
        <f>H40/$D$40</f>
        <v>#DIV/0!</v>
      </c>
      <c r="I39" s="141" t="e">
        <f>I40/$D$40</f>
        <v>#DIV/0!</v>
      </c>
      <c r="J39" s="164" t="e">
        <f>SUM(E39:I39)</f>
        <v>#DIV/0!</v>
      </c>
    </row>
    <row r="40" spans="1:10" s="54" customFormat="1" ht="15" customHeight="1">
      <c r="A40" s="210"/>
      <c r="B40" s="210"/>
      <c r="C40" s="87" t="s">
        <v>21</v>
      </c>
      <c r="D40" s="140">
        <f t="shared" ref="D40:I40" si="0">SUM(D8,D10,D12,D14,D16,D18,D20,D22,D24,D26,D28,D30,D32,D34,D36,D38)</f>
        <v>0</v>
      </c>
      <c r="E40" s="140">
        <f t="shared" si="0"/>
        <v>0</v>
      </c>
      <c r="F40" s="140">
        <f t="shared" si="0"/>
        <v>0</v>
      </c>
      <c r="G40" s="140">
        <f t="shared" si="0"/>
        <v>0</v>
      </c>
      <c r="H40" s="140">
        <f t="shared" si="0"/>
        <v>0</v>
      </c>
      <c r="I40" s="140">
        <f t="shared" si="0"/>
        <v>0</v>
      </c>
      <c r="J40" s="143">
        <f>SUM(E40:I40)</f>
        <v>0</v>
      </c>
    </row>
    <row r="41" spans="1:10" ht="14.25" customHeight="1">
      <c r="A41" s="55"/>
      <c r="B41" s="56"/>
      <c r="C41" s="56"/>
      <c r="D41" s="56"/>
      <c r="E41" s="56"/>
      <c r="F41" s="56"/>
      <c r="G41" s="56"/>
      <c r="H41" s="81" t="s">
        <v>23</v>
      </c>
      <c r="I41" s="78"/>
    </row>
    <row r="42" spans="1:10" ht="27.75" customHeight="1">
      <c r="A42" s="55"/>
      <c r="B42" s="57"/>
      <c r="C42" s="56"/>
      <c r="D42" s="58"/>
      <c r="E42" s="59"/>
      <c r="F42" s="59"/>
      <c r="G42" s="59"/>
      <c r="H42" s="145"/>
      <c r="I42" s="78"/>
    </row>
    <row r="43" spans="1:10" s="75" customFormat="1">
      <c r="A43" s="62"/>
      <c r="B43" s="89" t="str">
        <f>'Memória de Cálculo'!C83</f>
        <v>MAYRA JUNQUEIRA PEREIRA AGUIAR</v>
      </c>
      <c r="C43" s="73"/>
      <c r="D43" s="74"/>
      <c r="E43" s="74"/>
      <c r="F43" s="74"/>
      <c r="G43" s="74"/>
      <c r="H43" s="146" t="s">
        <v>212</v>
      </c>
      <c r="I43" s="79"/>
    </row>
    <row r="44" spans="1:10" s="75" customFormat="1" ht="19.5" customHeight="1">
      <c r="A44" s="76"/>
      <c r="B44" s="90" t="str">
        <f>'Memória de Cálculo'!C84</f>
        <v>ARQUITETA E UBANISTA</v>
      </c>
      <c r="C44" s="73"/>
      <c r="D44" s="73"/>
      <c r="E44" s="77"/>
      <c r="F44" s="77"/>
      <c r="G44" s="77"/>
      <c r="H44" s="145"/>
      <c r="I44" s="80"/>
    </row>
    <row r="45" spans="1:10" s="75" customFormat="1" ht="19.5" customHeight="1">
      <c r="A45" s="76"/>
      <c r="B45" s="90" t="str">
        <f>'Memória de Cálculo'!C85</f>
        <v>CAU/MG A40518-3</v>
      </c>
      <c r="C45" s="73"/>
      <c r="D45" s="73"/>
      <c r="E45" s="77"/>
      <c r="F45" s="77"/>
      <c r="G45" s="77"/>
      <c r="H45" s="76"/>
      <c r="I45" s="80"/>
    </row>
    <row r="46" spans="1:10" ht="19.5" customHeight="1">
      <c r="A46" s="60"/>
      <c r="B46" s="61"/>
      <c r="C46" s="58"/>
      <c r="D46" s="58"/>
      <c r="E46" s="59"/>
      <c r="F46" s="59"/>
      <c r="G46" s="59"/>
      <c r="H46" s="60"/>
      <c r="I46" s="78"/>
    </row>
    <row r="47" spans="1:10" ht="13.5" customHeight="1">
      <c r="A47" s="62"/>
      <c r="B47" s="63"/>
      <c r="C47" s="64"/>
      <c r="D47" s="64"/>
      <c r="E47" s="65"/>
      <c r="F47" s="65"/>
      <c r="G47" s="65"/>
      <c r="H47" s="82"/>
      <c r="I47" s="78"/>
    </row>
    <row r="48" spans="1:10" s="75" customFormat="1" ht="14.25" customHeight="1">
      <c r="A48" s="76"/>
      <c r="B48" s="89" t="str">
        <f>'Memória de Cálculo'!C89</f>
        <v>DOUGLAS ÁVILA MOREIRA</v>
      </c>
      <c r="C48" s="73"/>
      <c r="D48" s="73"/>
      <c r="E48" s="77"/>
      <c r="F48" s="77"/>
      <c r="G48" s="77"/>
      <c r="H48" s="76"/>
      <c r="I48" s="80"/>
    </row>
    <row r="49" spans="1:9" s="75" customFormat="1" ht="14.1" customHeight="1">
      <c r="A49" s="76"/>
      <c r="B49" s="91" t="str">
        <f>'Memória de Cálculo'!C90</f>
        <v>PREFEITO MUNICIPAL</v>
      </c>
      <c r="C49" s="73"/>
      <c r="D49" s="73"/>
      <c r="E49" s="77"/>
      <c r="F49" s="77"/>
      <c r="G49" s="77"/>
      <c r="H49" s="76"/>
      <c r="I49" s="80"/>
    </row>
    <row r="50" spans="1:9" ht="14.1" customHeight="1">
      <c r="A50" s="60"/>
      <c r="B50" s="66"/>
      <c r="C50" s="58"/>
      <c r="D50" s="58"/>
      <c r="E50" s="59"/>
      <c r="F50" s="59"/>
      <c r="G50" s="59"/>
      <c r="H50" s="60"/>
      <c r="I50" s="78"/>
    </row>
    <row r="51" spans="1:9" ht="14.1" customHeight="1">
      <c r="A51" s="60"/>
      <c r="B51" s="66"/>
      <c r="C51" s="58"/>
      <c r="D51" s="58"/>
      <c r="E51" s="59"/>
      <c r="F51" s="59"/>
      <c r="G51" s="59"/>
      <c r="H51" s="60"/>
      <c r="I51" s="78"/>
    </row>
    <row r="52" spans="1:9">
      <c r="A52" s="67"/>
      <c r="B52" s="68"/>
      <c r="C52" s="69"/>
      <c r="D52" s="69"/>
      <c r="E52" s="68"/>
      <c r="F52" s="68"/>
      <c r="G52" s="68"/>
      <c r="H52" s="67"/>
      <c r="I52" s="83"/>
    </row>
  </sheetData>
  <customSheetViews>
    <customSheetView guid="{46B44D95-2370-4419-BD85-88291A251F92}" showPageBreaks="1" showGridLines="0" zeroValues="0" printArea="1" view="pageBreakPreview" topLeftCell="A15">
      <selection activeCell="C22" sqref="C22"/>
      <pageMargins left="0.39370078740157483" right="0.19685039370078741" top="0.59055118110236227" bottom="0.19685039370078741" header="0.19685039370078741" footer="0"/>
      <printOptions horizontalCentered="1"/>
      <pageSetup paperSize="9" scale="75" orientation="landscape" horizontalDpi="4294967295" r:id="rId1"/>
      <headerFooter alignWithMargins="0"/>
    </customSheetView>
  </customSheetViews>
  <mergeCells count="41">
    <mergeCell ref="A39:B40"/>
    <mergeCell ref="A31:A32"/>
    <mergeCell ref="B31:B32"/>
    <mergeCell ref="C3:C5"/>
    <mergeCell ref="A1:B1"/>
    <mergeCell ref="A25:A26"/>
    <mergeCell ref="B25:B26"/>
    <mergeCell ref="A27:A28"/>
    <mergeCell ref="B27:B28"/>
    <mergeCell ref="A29:A30"/>
    <mergeCell ref="B29:B30"/>
    <mergeCell ref="A9:A10"/>
    <mergeCell ref="B9:B10"/>
    <mergeCell ref="A11:A12"/>
    <mergeCell ref="B11:B12"/>
    <mergeCell ref="A13:A14"/>
    <mergeCell ref="E4:I5"/>
    <mergeCell ref="D3:D5"/>
    <mergeCell ref="A37:A38"/>
    <mergeCell ref="B37:B38"/>
    <mergeCell ref="A2:I2"/>
    <mergeCell ref="A7:A8"/>
    <mergeCell ref="B7:B8"/>
    <mergeCell ref="A23:A24"/>
    <mergeCell ref="B23:B24"/>
    <mergeCell ref="A3:B3"/>
    <mergeCell ref="A5:B5"/>
    <mergeCell ref="A4:B4"/>
    <mergeCell ref="A33:A34"/>
    <mergeCell ref="B33:B34"/>
    <mergeCell ref="A35:A36"/>
    <mergeCell ref="B35:B36"/>
    <mergeCell ref="A19:A20"/>
    <mergeCell ref="B19:B20"/>
    <mergeCell ref="A21:A22"/>
    <mergeCell ref="B21:B22"/>
    <mergeCell ref="B13:B14"/>
    <mergeCell ref="A15:A16"/>
    <mergeCell ref="B15:B16"/>
    <mergeCell ref="A17:A18"/>
    <mergeCell ref="B17:B18"/>
  </mergeCells>
  <printOptions horizontalCentered="1"/>
  <pageMargins left="0.39370078740157483" right="0.19685039370078741" top="0.59055118110236227" bottom="0.19685039370078741" header="0.19685039370078741" footer="0"/>
  <pageSetup paperSize="9" scale="55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8196" r:id="rId5">
          <objectPr defaultSize="0" autoPict="0" r:id="rId6">
            <anchor moveWithCells="1">
              <from>
                <xdr:col>0</xdr:col>
                <xdr:colOff>38100</xdr:colOff>
                <xdr:row>0</xdr:row>
                <xdr:rowOff>161925</xdr:rowOff>
              </from>
              <to>
                <xdr:col>1</xdr:col>
                <xdr:colOff>104775</xdr:colOff>
                <xdr:row>0</xdr:row>
                <xdr:rowOff>733425</xdr:rowOff>
              </to>
            </anchor>
          </objectPr>
        </oleObject>
      </mc:Choice>
      <mc:Fallback>
        <oleObject progId="Word.Picture.8" shapeId="819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Memória de Cálculo</vt:lpstr>
      <vt:lpstr>Planilha Orcamentária</vt:lpstr>
      <vt:lpstr>Cronograma</vt:lpstr>
      <vt:lpstr>Cronograma!Area_de_impressao</vt:lpstr>
      <vt:lpstr>'Memória de Cálculo'!Area_de_impressao</vt:lpstr>
      <vt:lpstr>'Planilha Orcamentária'!Area_de_impressao</vt:lpstr>
      <vt:lpstr>'Memória de Cálculo'!Titulos_de_impressao</vt:lpstr>
      <vt:lpstr>'Planilha Orcamentária'!Titulos_de_impressao</vt:lpstr>
    </vt:vector>
  </TitlesOfParts>
  <Company>Setop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Arquitetura</cp:lastModifiedBy>
  <cp:lastPrinted>2024-07-29T18:20:49Z</cp:lastPrinted>
  <dcterms:created xsi:type="dcterms:W3CDTF">2006-09-22T13:55:22Z</dcterms:created>
  <dcterms:modified xsi:type="dcterms:W3CDTF">2024-07-30T19:05:00Z</dcterms:modified>
</cp:coreProperties>
</file>